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. Halbjahr" sheetId="1" r:id="rId1"/>
    <sheet name="2. Halbjahr" sheetId="2" r:id="rId2"/>
    <sheet name="LZK 1 - Formblatt" sheetId="4" r:id="rId3"/>
    <sheet name="LZK 2 - Formblatt" sheetId="3" r:id="rId4"/>
    <sheet name="LZK 3 - Formblatt" sheetId="5" r:id="rId5"/>
    <sheet name="LZK 4 - Formblatt" sheetId="6" r:id="rId6"/>
    <sheet name="LZK 5 - Formblatt" sheetId="7" r:id="rId7"/>
    <sheet name="LZK 6 - Formblatt" sheetId="8" r:id="rId8"/>
  </sheets>
  <calcPr calcId="125725"/>
  <customWorkbookViews>
    <customWorkbookView name="Pjodre - Persönliche Ansicht" guid="{18505129-0C82-49C8-BEB3-5BA67D08D9E3}" mergeInterval="0" personalView="1" maximized="1" xWindow="1" yWindow="1" windowWidth="1276" windowHeight="794" activeSheetId="1"/>
  </customWorkbookViews>
</workbook>
</file>

<file path=xl/calcChain.xml><?xml version="1.0" encoding="utf-8"?>
<calcChain xmlns="http://schemas.openxmlformats.org/spreadsheetml/2006/main">
  <c r="Q59" i="2"/>
  <c r="Q58"/>
  <c r="Q57"/>
  <c r="Q56"/>
  <c r="Q55"/>
  <c r="K59"/>
  <c r="K58"/>
  <c r="K57"/>
  <c r="K56"/>
  <c r="K55"/>
  <c r="Q59" i="1"/>
  <c r="Q58"/>
  <c r="Q57"/>
  <c r="Q56"/>
  <c r="Q55"/>
  <c r="K59"/>
  <c r="K58"/>
  <c r="K57"/>
  <c r="K56"/>
  <c r="K55"/>
  <c r="O63"/>
  <c r="M63"/>
  <c r="K63"/>
  <c r="I63"/>
  <c r="G63"/>
  <c r="E63"/>
  <c r="E64"/>
  <c r="G64"/>
  <c r="I64"/>
  <c r="K64"/>
  <c r="M64"/>
  <c r="O64"/>
  <c r="D65"/>
  <c r="D64"/>
  <c r="B78" i="2"/>
  <c r="B36"/>
  <c r="B79" i="1"/>
  <c r="B36"/>
  <c r="G59" i="2" l="1"/>
  <c r="G48"/>
  <c r="AB34"/>
  <c r="S55" s="1"/>
  <c r="AC34"/>
  <c r="AD34"/>
  <c r="S57" s="1"/>
  <c r="AE34"/>
  <c r="AA34"/>
  <c r="S54" s="1"/>
  <c r="Q54"/>
  <c r="S59" s="1"/>
  <c r="K54"/>
  <c r="M59" s="1"/>
  <c r="Q43"/>
  <c r="S48" s="1"/>
  <c r="K43"/>
  <c r="M48" s="1"/>
  <c r="E54"/>
  <c r="E43"/>
  <c r="Q54" i="1"/>
  <c r="S59" s="1"/>
  <c r="K54"/>
  <c r="M58" s="1"/>
  <c r="E54"/>
  <c r="G58" s="1"/>
  <c r="A38"/>
  <c r="A41"/>
  <c r="A40"/>
  <c r="S58" i="2" l="1"/>
  <c r="S56"/>
  <c r="S54" i="1"/>
  <c r="S56"/>
  <c r="S58"/>
  <c r="S55"/>
  <c r="S57"/>
  <c r="M55"/>
  <c r="M57"/>
  <c r="M59"/>
  <c r="M54"/>
  <c r="M56"/>
  <c r="G43" i="2"/>
  <c r="G45"/>
  <c r="G47"/>
  <c r="G54"/>
  <c r="G56"/>
  <c r="G58"/>
  <c r="M43"/>
  <c r="M45"/>
  <c r="M47"/>
  <c r="K48" s="1"/>
  <c r="M54"/>
  <c r="M56"/>
  <c r="M58"/>
  <c r="S43"/>
  <c r="S45"/>
  <c r="S47"/>
  <c r="G44"/>
  <c r="G46"/>
  <c r="G55"/>
  <c r="G57"/>
  <c r="M44"/>
  <c r="M46"/>
  <c r="M55"/>
  <c r="M57"/>
  <c r="S44"/>
  <c r="S46"/>
  <c r="E48"/>
  <c r="Q48"/>
  <c r="E59"/>
  <c r="G55" i="1"/>
  <c r="G57"/>
  <c r="G59"/>
  <c r="G54"/>
  <c r="G56"/>
  <c r="B12" i="7"/>
  <c r="A3" i="2" l="1"/>
  <c r="B12" i="6"/>
  <c r="V15" i="1"/>
  <c r="W15" s="1"/>
  <c r="Y15"/>
  <c r="B10" i="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C9"/>
  <c r="B9"/>
  <c r="C8"/>
  <c r="B8"/>
  <c r="C7"/>
  <c r="B7"/>
  <c r="C6"/>
  <c r="B6"/>
  <c r="B5"/>
  <c r="C5"/>
  <c r="B12" i="8"/>
  <c r="B11" i="6"/>
  <c r="S1" i="2" l="1"/>
  <c r="AC1"/>
  <c r="A2"/>
  <c r="A41" s="1"/>
  <c r="A1"/>
  <c r="A38" s="1"/>
  <c r="C3"/>
  <c r="A40" s="1"/>
  <c r="B28" i="8"/>
  <c r="B11"/>
  <c r="A9"/>
  <c r="G6"/>
  <c r="B28" i="7"/>
  <c r="B11"/>
  <c r="A9"/>
  <c r="G6"/>
  <c r="B28" i="6"/>
  <c r="A9"/>
  <c r="G6"/>
  <c r="AA31" i="2"/>
  <c r="AB31" s="1"/>
  <c r="X31"/>
  <c r="U31"/>
  <c r="V31" s="1"/>
  <c r="S31"/>
  <c r="AA30"/>
  <c r="AB30" s="1"/>
  <c r="X30"/>
  <c r="V30"/>
  <c r="U30"/>
  <c r="S30"/>
  <c r="AA29"/>
  <c r="X29"/>
  <c r="Y29" s="1"/>
  <c r="U29"/>
  <c r="V29" s="1"/>
  <c r="S29"/>
  <c r="AA28"/>
  <c r="AB28" s="1"/>
  <c r="X28"/>
  <c r="Y28" s="1"/>
  <c r="U28"/>
  <c r="V28" s="1"/>
  <c r="S28"/>
  <c r="AA27"/>
  <c r="AB27" s="1"/>
  <c r="X27"/>
  <c r="Y27" s="1"/>
  <c r="U27"/>
  <c r="V27" s="1"/>
  <c r="S27"/>
  <c r="AA26"/>
  <c r="AB26" s="1"/>
  <c r="X26"/>
  <c r="Y26" s="1"/>
  <c r="U26"/>
  <c r="V26" s="1"/>
  <c r="S26"/>
  <c r="AA25"/>
  <c r="AB25" s="1"/>
  <c r="X25"/>
  <c r="Y25" s="1"/>
  <c r="U25"/>
  <c r="V25" s="1"/>
  <c r="S25"/>
  <c r="AA24"/>
  <c r="AB24" s="1"/>
  <c r="X24"/>
  <c r="Y24" s="1"/>
  <c r="U24"/>
  <c r="V24" s="1"/>
  <c r="S24"/>
  <c r="AA23"/>
  <c r="AB23" s="1"/>
  <c r="X23"/>
  <c r="Y23" s="1"/>
  <c r="U23"/>
  <c r="V23" s="1"/>
  <c r="S23"/>
  <c r="AA22"/>
  <c r="AB22" s="1"/>
  <c r="X22"/>
  <c r="Y22" s="1"/>
  <c r="U22"/>
  <c r="V22" s="1"/>
  <c r="S22"/>
  <c r="AA21"/>
  <c r="AB21" s="1"/>
  <c r="X21"/>
  <c r="Y21" s="1"/>
  <c r="U21"/>
  <c r="V21" s="1"/>
  <c r="S21"/>
  <c r="AA20"/>
  <c r="AB20" s="1"/>
  <c r="X20"/>
  <c r="Y20" s="1"/>
  <c r="U20"/>
  <c r="V20" s="1"/>
  <c r="S20"/>
  <c r="AA19"/>
  <c r="AB19" s="1"/>
  <c r="X19"/>
  <c r="Y19" s="1"/>
  <c r="U19"/>
  <c r="V19" s="1"/>
  <c r="S19"/>
  <c r="AA18"/>
  <c r="AB18" s="1"/>
  <c r="X18"/>
  <c r="Y18" s="1"/>
  <c r="U18"/>
  <c r="V18" s="1"/>
  <c r="S18"/>
  <c r="AA17"/>
  <c r="AB17" s="1"/>
  <c r="X17"/>
  <c r="Y17" s="1"/>
  <c r="U17"/>
  <c r="V17" s="1"/>
  <c r="S17"/>
  <c r="AA16"/>
  <c r="AB16" s="1"/>
  <c r="X16"/>
  <c r="Y16" s="1"/>
  <c r="U16"/>
  <c r="V16" s="1"/>
  <c r="S16"/>
  <c r="AA15"/>
  <c r="AB15" s="1"/>
  <c r="X15"/>
  <c r="Y15" s="1"/>
  <c r="U15"/>
  <c r="V15" s="1"/>
  <c r="S15"/>
  <c r="AA14"/>
  <c r="AB14" s="1"/>
  <c r="X14"/>
  <c r="Y14" s="1"/>
  <c r="U14"/>
  <c r="V14" s="1"/>
  <c r="S14"/>
  <c r="AA13"/>
  <c r="AB13" s="1"/>
  <c r="X13"/>
  <c r="Y13" s="1"/>
  <c r="U13"/>
  <c r="V13" s="1"/>
  <c r="S13"/>
  <c r="AA12"/>
  <c r="AB12" s="1"/>
  <c r="X12"/>
  <c r="Y12" s="1"/>
  <c r="U12"/>
  <c r="V12" s="1"/>
  <c r="S12"/>
  <c r="AA11"/>
  <c r="AB11" s="1"/>
  <c r="X11"/>
  <c r="Y11" s="1"/>
  <c r="U11"/>
  <c r="V11" s="1"/>
  <c r="S11"/>
  <c r="AA10"/>
  <c r="AB10" s="1"/>
  <c r="X10"/>
  <c r="Y10" s="1"/>
  <c r="U10"/>
  <c r="V10" s="1"/>
  <c r="S10"/>
  <c r="AA9"/>
  <c r="AB9" s="1"/>
  <c r="X9"/>
  <c r="Y9" s="1"/>
  <c r="U9"/>
  <c r="V9" s="1"/>
  <c r="S9"/>
  <c r="AA8"/>
  <c r="AB8" s="1"/>
  <c r="X8"/>
  <c r="Y8" s="1"/>
  <c r="U8"/>
  <c r="V8" s="1"/>
  <c r="S8"/>
  <c r="AA7"/>
  <c r="AB7" s="1"/>
  <c r="X7"/>
  <c r="Y7" s="1"/>
  <c r="U7"/>
  <c r="V7" s="1"/>
  <c r="S7"/>
  <c r="AA6"/>
  <c r="AB6" s="1"/>
  <c r="X6"/>
  <c r="Y6" s="1"/>
  <c r="U6"/>
  <c r="V6" s="1"/>
  <c r="S6"/>
  <c r="AA5"/>
  <c r="AB5" s="1"/>
  <c r="X5"/>
  <c r="Y5" s="1"/>
  <c r="U5"/>
  <c r="V5" s="1"/>
  <c r="S5"/>
  <c r="B12" i="4"/>
  <c r="B12" i="5"/>
  <c r="B28"/>
  <c r="B11"/>
  <c r="A9"/>
  <c r="G6"/>
  <c r="B28" i="4"/>
  <c r="B11"/>
  <c r="A9"/>
  <c r="G6"/>
  <c r="G6" i="3"/>
  <c r="B28"/>
  <c r="B12"/>
  <c r="B11"/>
  <c r="A9"/>
  <c r="T6" i="1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5"/>
  <c r="T31"/>
  <c r="Q43"/>
  <c r="K43"/>
  <c r="E43"/>
  <c r="V5"/>
  <c r="W5" s="1"/>
  <c r="V9"/>
  <c r="W9" s="1"/>
  <c r="V8"/>
  <c r="W8" s="1"/>
  <c r="AB5"/>
  <c r="AC5" s="1"/>
  <c r="AB6"/>
  <c r="AC6" s="1"/>
  <c r="AB7"/>
  <c r="AC7" s="1"/>
  <c r="AB8"/>
  <c r="AC8" s="1"/>
  <c r="AB9"/>
  <c r="AC9" s="1"/>
  <c r="AB10"/>
  <c r="AC10" s="1"/>
  <c r="AB11"/>
  <c r="AC11" s="1"/>
  <c r="AB12"/>
  <c r="AC12" s="1"/>
  <c r="AB13"/>
  <c r="AC13" s="1"/>
  <c r="AB14"/>
  <c r="AC14" s="1"/>
  <c r="AB15"/>
  <c r="AC15" s="1"/>
  <c r="AB16"/>
  <c r="AC16" s="1"/>
  <c r="AB17"/>
  <c r="AC17" s="1"/>
  <c r="AB18"/>
  <c r="AC18" s="1"/>
  <c r="AB19"/>
  <c r="AC19" s="1"/>
  <c r="AB20"/>
  <c r="AC20" s="1"/>
  <c r="AB21"/>
  <c r="AC21" s="1"/>
  <c r="AB22"/>
  <c r="AC22" s="1"/>
  <c r="AB23"/>
  <c r="AC23" s="1"/>
  <c r="AB24"/>
  <c r="AC24" s="1"/>
  <c r="AB25"/>
  <c r="AC25" s="1"/>
  <c r="AB26"/>
  <c r="AC26" s="1"/>
  <c r="AB27"/>
  <c r="AC27" s="1"/>
  <c r="AB28"/>
  <c r="AC28" s="1"/>
  <c r="AB29"/>
  <c r="AC29" s="1"/>
  <c r="AB30"/>
  <c r="AC30" s="1"/>
  <c r="AB31"/>
  <c r="AC31" s="1"/>
  <c r="Y6"/>
  <c r="Z6" s="1"/>
  <c r="Y7"/>
  <c r="Z7" s="1"/>
  <c r="Y8"/>
  <c r="Z8" s="1"/>
  <c r="Y9"/>
  <c r="Z9" s="1"/>
  <c r="Y10"/>
  <c r="Z10" s="1"/>
  <c r="Y11"/>
  <c r="Z11" s="1"/>
  <c r="Y12"/>
  <c r="Z12" s="1"/>
  <c r="Y13"/>
  <c r="Z13" s="1"/>
  <c r="Y14"/>
  <c r="Z14" s="1"/>
  <c r="Z15"/>
  <c r="Y16"/>
  <c r="Z16" s="1"/>
  <c r="Y17"/>
  <c r="Z17" s="1"/>
  <c r="Y18"/>
  <c r="Z18" s="1"/>
  <c r="Y19"/>
  <c r="Z19" s="1"/>
  <c r="Y20"/>
  <c r="Z20" s="1"/>
  <c r="Y21"/>
  <c r="Z21" s="1"/>
  <c r="Y22"/>
  <c r="Z22" s="1"/>
  <c r="Y23"/>
  <c r="Z23" s="1"/>
  <c r="Y24"/>
  <c r="Z24" s="1"/>
  <c r="Y25"/>
  <c r="Z25" s="1"/>
  <c r="Y26"/>
  <c r="Z26" s="1"/>
  <c r="Y27"/>
  <c r="Z27" s="1"/>
  <c r="Y28"/>
  <c r="Z28" s="1"/>
  <c r="Y29"/>
  <c r="Z29" s="1"/>
  <c r="Y30"/>
  <c r="Z30" s="1"/>
  <c r="Y31"/>
  <c r="Z31" s="1"/>
  <c r="Y5"/>
  <c r="Z5" s="1"/>
  <c r="V6"/>
  <c r="W6" s="1"/>
  <c r="V7"/>
  <c r="W7" s="1"/>
  <c r="V10"/>
  <c r="W10" s="1"/>
  <c r="V11"/>
  <c r="W11" s="1"/>
  <c r="V12"/>
  <c r="W12" s="1"/>
  <c r="V13"/>
  <c r="W13" s="1"/>
  <c r="V14"/>
  <c r="W14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H58" i="2" l="1"/>
  <c r="H56"/>
  <c r="H54"/>
  <c r="H47"/>
  <c r="F18" i="6" s="1"/>
  <c r="H45" i="2"/>
  <c r="D18" i="6" s="1"/>
  <c r="H43" i="2"/>
  <c r="H59"/>
  <c r="H57"/>
  <c r="H55"/>
  <c r="H48"/>
  <c r="G18" i="6" s="1"/>
  <c r="H46" i="2"/>
  <c r="H44"/>
  <c r="G52" i="1"/>
  <c r="E45" i="2"/>
  <c r="E56"/>
  <c r="K45"/>
  <c r="Q45"/>
  <c r="K47"/>
  <c r="Q47"/>
  <c r="E47"/>
  <c r="E58"/>
  <c r="AB29"/>
  <c r="S41" s="1"/>
  <c r="O65" i="1" s="1"/>
  <c r="Y30" i="2"/>
  <c r="Q44"/>
  <c r="E44"/>
  <c r="E55"/>
  <c r="K44"/>
  <c r="Q46"/>
  <c r="E46"/>
  <c r="K46"/>
  <c r="E57"/>
  <c r="G41"/>
  <c r="K65" i="1" s="1"/>
  <c r="G52" i="2"/>
  <c r="M41" i="1"/>
  <c r="G65" s="1"/>
  <c r="S41"/>
  <c r="I65" s="1"/>
  <c r="G41"/>
  <c r="E65" s="1"/>
  <c r="E59"/>
  <c r="E57"/>
  <c r="E58"/>
  <c r="E56"/>
  <c r="E55"/>
  <c r="M52"/>
  <c r="S52"/>
  <c r="N59"/>
  <c r="N58"/>
  <c r="N57"/>
  <c r="N56"/>
  <c r="N55"/>
  <c r="N54"/>
  <c r="T59"/>
  <c r="T58"/>
  <c r="T57"/>
  <c r="T56"/>
  <c r="T55"/>
  <c r="T54"/>
  <c r="H59"/>
  <c r="H58"/>
  <c r="H57"/>
  <c r="H56"/>
  <c r="H55"/>
  <c r="H54"/>
  <c r="Y31" i="2"/>
  <c r="E18" i="6"/>
  <c r="B18"/>
  <c r="S47" i="1"/>
  <c r="Q48" s="1"/>
  <c r="S45"/>
  <c r="Q46" s="1"/>
  <c r="S43"/>
  <c r="Q44" s="1"/>
  <c r="S48"/>
  <c r="S46"/>
  <c r="Q47" s="1"/>
  <c r="S44"/>
  <c r="Q45" s="1"/>
  <c r="M47"/>
  <c r="K48" s="1"/>
  <c r="M45"/>
  <c r="K46" s="1"/>
  <c r="M43"/>
  <c r="K44" s="1"/>
  <c r="M48"/>
  <c r="M46"/>
  <c r="K47" s="1"/>
  <c r="M44"/>
  <c r="K45" s="1"/>
  <c r="G47"/>
  <c r="E48" s="1"/>
  <c r="G45"/>
  <c r="E46" s="1"/>
  <c r="G43"/>
  <c r="E44" s="1"/>
  <c r="G48"/>
  <c r="G46"/>
  <c r="E47" s="1"/>
  <c r="G44"/>
  <c r="E45" s="1"/>
  <c r="C21" i="5"/>
  <c r="AC26" i="2"/>
  <c r="AE26" s="1"/>
  <c r="AC30"/>
  <c r="AE30" s="1"/>
  <c r="AC24"/>
  <c r="AE24" s="1"/>
  <c r="AC28"/>
  <c r="AE28" s="1"/>
  <c r="AC8"/>
  <c r="AE8" s="1"/>
  <c r="AC12"/>
  <c r="AE12" s="1"/>
  <c r="AC16"/>
  <c r="AE16" s="1"/>
  <c r="AC20"/>
  <c r="AE20" s="1"/>
  <c r="AC6"/>
  <c r="AE6" s="1"/>
  <c r="AC10"/>
  <c r="AE10" s="1"/>
  <c r="AC14"/>
  <c r="AE14" s="1"/>
  <c r="AC18"/>
  <c r="AE18" s="1"/>
  <c r="AC22"/>
  <c r="AE22" s="1"/>
  <c r="C18" i="6"/>
  <c r="AC5" i="2"/>
  <c r="AC7"/>
  <c r="AE7" s="1"/>
  <c r="AC9"/>
  <c r="AE9" s="1"/>
  <c r="AC13"/>
  <c r="AE13" s="1"/>
  <c r="AC17"/>
  <c r="AE17" s="1"/>
  <c r="AC21"/>
  <c r="AE21" s="1"/>
  <c r="AC25"/>
  <c r="AE25" s="1"/>
  <c r="AC11"/>
  <c r="AE11" s="1"/>
  <c r="AC15"/>
  <c r="AE15" s="1"/>
  <c r="AC19"/>
  <c r="AE19" s="1"/>
  <c r="AC23"/>
  <c r="AE23" s="1"/>
  <c r="AC27"/>
  <c r="AE27" s="1"/>
  <c r="AC31"/>
  <c r="AE31" s="1"/>
  <c r="AD29" i="1"/>
  <c r="AF29" s="1"/>
  <c r="AD29" i="2" s="1"/>
  <c r="AD27" i="1"/>
  <c r="AF27" s="1"/>
  <c r="AD27" i="2" s="1"/>
  <c r="AD25" i="1"/>
  <c r="AF25" s="1"/>
  <c r="AD25" i="2" s="1"/>
  <c r="AD23" i="1"/>
  <c r="AF23" s="1"/>
  <c r="AD23" i="2" s="1"/>
  <c r="AD21" i="1"/>
  <c r="AF21" s="1"/>
  <c r="AD21" i="2" s="1"/>
  <c r="AD19" i="1"/>
  <c r="AF19" s="1"/>
  <c r="AD19" i="2" s="1"/>
  <c r="AD17" i="1"/>
  <c r="AF17" s="1"/>
  <c r="AD17" i="2" s="1"/>
  <c r="AD15" i="1"/>
  <c r="AF15" s="1"/>
  <c r="AD15" i="2" s="1"/>
  <c r="AF15" s="1"/>
  <c r="AD13" i="1"/>
  <c r="AF13" s="1"/>
  <c r="AD13" i="2" s="1"/>
  <c r="AD11" i="1"/>
  <c r="AF11" s="1"/>
  <c r="AD11" i="2" s="1"/>
  <c r="AD9" i="1"/>
  <c r="AF9" s="1"/>
  <c r="AD9" i="2" s="1"/>
  <c r="AD7" i="1"/>
  <c r="AF7" s="1"/>
  <c r="AD7" i="2" s="1"/>
  <c r="AD5" i="1"/>
  <c r="AF5" s="1"/>
  <c r="AD5" i="2" s="1"/>
  <c r="AD30" i="1"/>
  <c r="AF30" s="1"/>
  <c r="AD30" i="2" s="1"/>
  <c r="AD26" i="1"/>
  <c r="AF26" s="1"/>
  <c r="AD26" i="2" s="1"/>
  <c r="AD24" i="1"/>
  <c r="AF24" s="1"/>
  <c r="AD24" i="2" s="1"/>
  <c r="AD22" i="1"/>
  <c r="AF22" s="1"/>
  <c r="AD22" i="2" s="1"/>
  <c r="AD20" i="1"/>
  <c r="AF20" s="1"/>
  <c r="AD20" i="2" s="1"/>
  <c r="AD18" i="1"/>
  <c r="AF18" s="1"/>
  <c r="AD18" i="2" s="1"/>
  <c r="AD16" i="1"/>
  <c r="AF16" s="1"/>
  <c r="AD16" i="2" s="1"/>
  <c r="AD14" i="1"/>
  <c r="AF14" s="1"/>
  <c r="AD14" i="2" s="1"/>
  <c r="AD12" i="1"/>
  <c r="AF12" s="1"/>
  <c r="AD12" i="2" s="1"/>
  <c r="AD10" i="1"/>
  <c r="AF10" s="1"/>
  <c r="AD10" i="2" s="1"/>
  <c r="AD8" i="1"/>
  <c r="AF8" s="1"/>
  <c r="AD8" i="2" s="1"/>
  <c r="AD6" i="1"/>
  <c r="AF6" s="1"/>
  <c r="AD6" i="2" s="1"/>
  <c r="AD31" i="1"/>
  <c r="AF31" s="1"/>
  <c r="AD31" i="2" s="1"/>
  <c r="AD28" i="1"/>
  <c r="AF28" s="1"/>
  <c r="AD28" i="2" s="1"/>
  <c r="T44" i="1"/>
  <c r="C18" i="5" s="1"/>
  <c r="T48" i="1"/>
  <c r="G18" i="5" s="1"/>
  <c r="T45" i="1"/>
  <c r="D18" i="5" s="1"/>
  <c r="T43" i="1"/>
  <c r="B18" i="5" s="1"/>
  <c r="N44" i="1"/>
  <c r="C18" i="3" s="1"/>
  <c r="N47" i="1"/>
  <c r="F18" i="3" s="1"/>
  <c r="N45" i="1"/>
  <c r="D18" i="3" s="1"/>
  <c r="N48" i="1"/>
  <c r="G18" i="3" s="1"/>
  <c r="N46" i="1"/>
  <c r="E18" i="3" s="1"/>
  <c r="H48" i="1"/>
  <c r="G18" i="4" s="1"/>
  <c r="H47" i="1"/>
  <c r="F18" i="4" s="1"/>
  <c r="N43" i="1"/>
  <c r="T47"/>
  <c r="F18" i="5" s="1"/>
  <c r="T46" i="1"/>
  <c r="E18" i="5" s="1"/>
  <c r="H43" i="1"/>
  <c r="H45"/>
  <c r="D18" i="4" s="1"/>
  <c r="H44" i="1"/>
  <c r="C18" i="4" s="1"/>
  <c r="H46" i="1"/>
  <c r="E18" i="4" s="1"/>
  <c r="C21" l="1"/>
  <c r="AF31" i="2"/>
  <c r="AF7"/>
  <c r="C21" i="6"/>
  <c r="C21" i="3"/>
  <c r="N56" i="2"/>
  <c r="N46"/>
  <c r="E18" i="7" s="1"/>
  <c r="N55" i="2"/>
  <c r="N59"/>
  <c r="N45"/>
  <c r="D18" i="7" s="1"/>
  <c r="N54" i="2"/>
  <c r="N58"/>
  <c r="T46"/>
  <c r="T54"/>
  <c r="T59"/>
  <c r="T45"/>
  <c r="T55"/>
  <c r="T58"/>
  <c r="N44"/>
  <c r="N48"/>
  <c r="G18" i="7" s="1"/>
  <c r="N57" i="2"/>
  <c r="N43"/>
  <c r="B18" i="7" s="1"/>
  <c r="N47" i="2"/>
  <c r="T44"/>
  <c r="T48"/>
  <c r="T57"/>
  <c r="T43"/>
  <c r="T47"/>
  <c r="T56"/>
  <c r="H60"/>
  <c r="E60" s="1"/>
  <c r="F61" s="1"/>
  <c r="H49"/>
  <c r="AF23"/>
  <c r="S52"/>
  <c r="AF9"/>
  <c r="AF17"/>
  <c r="AF25"/>
  <c r="AC29"/>
  <c r="AE29" s="1"/>
  <c r="AF29" s="1"/>
  <c r="AE5"/>
  <c r="AF5" s="1"/>
  <c r="M52"/>
  <c r="M41"/>
  <c r="M65" i="1" s="1"/>
  <c r="F18" i="7"/>
  <c r="N49" i="1"/>
  <c r="K49" s="1"/>
  <c r="C23" i="3" s="1"/>
  <c r="H49" i="1"/>
  <c r="E49" s="1"/>
  <c r="C23" i="4" s="1"/>
  <c r="B18"/>
  <c r="B18" i="3"/>
  <c r="T60" i="1"/>
  <c r="Q60" s="1"/>
  <c r="N60"/>
  <c r="K60" s="1"/>
  <c r="H60"/>
  <c r="AF28" i="2"/>
  <c r="AF14"/>
  <c r="AF26"/>
  <c r="AF30"/>
  <c r="AF6"/>
  <c r="AF22"/>
  <c r="AF8"/>
  <c r="AF16"/>
  <c r="AF24"/>
  <c r="AF19"/>
  <c r="AF11"/>
  <c r="AF12"/>
  <c r="AF20"/>
  <c r="AF10"/>
  <c r="AF18"/>
  <c r="AF13"/>
  <c r="AF21"/>
  <c r="AF27"/>
  <c r="T49" i="1"/>
  <c r="C21" i="7" l="1"/>
  <c r="N49" i="2"/>
  <c r="K49" s="1"/>
  <c r="L50" s="1"/>
  <c r="N60"/>
  <c r="K60" s="1"/>
  <c r="E60" i="1"/>
  <c r="F61" s="1"/>
  <c r="C18" i="7"/>
  <c r="E49" i="2"/>
  <c r="F50" s="1"/>
  <c r="R61" i="1"/>
  <c r="L61"/>
  <c r="B18" i="8"/>
  <c r="E18"/>
  <c r="F18"/>
  <c r="C21"/>
  <c r="D18"/>
  <c r="C18"/>
  <c r="G18"/>
  <c r="Q49" i="1"/>
  <c r="F50"/>
  <c r="L50"/>
  <c r="L61" i="2" l="1"/>
  <c r="T60"/>
  <c r="T49"/>
  <c r="Q49" s="1"/>
  <c r="C23" i="8" s="1"/>
  <c r="C23" i="7"/>
  <c r="R50" i="1"/>
  <c r="C23" i="5"/>
  <c r="C23" i="6"/>
  <c r="Q60" i="2" l="1"/>
  <c r="R61" s="1"/>
  <c r="R50"/>
</calcChain>
</file>

<file path=xl/comments1.xml><?xml version="1.0" encoding="utf-8"?>
<comments xmlns="http://schemas.openxmlformats.org/spreadsheetml/2006/main">
  <authors>
    <author>Pjodre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Schuljahr angeben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Gewichtung mdl. Und fachsp. Leistungen</t>
        </r>
      </text>
    </comment>
    <comment ref="AD1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Gewichtung schriftl. Leistungen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Fach angeben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Thema 1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Thema 2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Thema 3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Datum LZK 1</t>
        </r>
      </text>
    </comment>
    <comment ref="X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Datum LZK 2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Datum LZK 3</t>
        </r>
      </text>
    </comment>
    <comment ref="A3" authorId="0">
      <text>
        <r>
          <rPr>
            <b/>
            <sz val="9"/>
            <color indexed="81"/>
            <rFont val="Tahoma"/>
            <charset val="1"/>
          </rPr>
          <t>Pjodre:</t>
        </r>
        <r>
          <rPr>
            <sz val="9"/>
            <color indexed="81"/>
            <rFont val="Tahoma"/>
            <charset val="1"/>
          </rPr>
          <t xml:space="preserve">
Klasse oder Kurs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Klasse angeben</t>
        </r>
      </text>
    </comment>
    <comment ref="U4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Gesamtpunktzahl der LZK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Gesamtpunktzahl der LZK</t>
        </r>
      </text>
    </comment>
    <comment ref="AA4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Gesamtpunktzahl der LZK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Kürzel Lehrkraft</t>
        </r>
      </text>
    </comment>
    <comment ref="AB34" authorId="0">
      <text>
        <r>
          <rPr>
            <b/>
            <sz val="9"/>
            <color indexed="81"/>
            <rFont val="Tahoma"/>
            <family val="2"/>
          </rPr>
          <t xml:space="preserve">Pjodre:
</t>
        </r>
        <r>
          <rPr>
            <sz val="9"/>
            <color indexed="81"/>
            <rFont val="Tahoma"/>
            <family val="2"/>
          </rPr>
          <t>benötigte Prozentzahl für die Note "sehr gut"</t>
        </r>
      </text>
    </comment>
    <comment ref="AC34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benötigte Prozentzahl für die Note "gut"</t>
        </r>
      </text>
    </comment>
    <comment ref="AD34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benötigte Prozentzahl für die Note "befriedigend"</t>
        </r>
      </text>
    </comment>
    <comment ref="AE34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benötigte Prozentzahl für die Note "ausreichend"</t>
        </r>
      </text>
    </comment>
    <comment ref="AF34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benötigte Prozentzahl für die Note "mangelhaft"</t>
        </r>
      </text>
    </comment>
  </commentList>
</comments>
</file>

<file path=xl/comments2.xml><?xml version="1.0" encoding="utf-8"?>
<comments xmlns="http://schemas.openxmlformats.org/spreadsheetml/2006/main">
  <authors>
    <author>Pjodre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Thema 4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Thema 5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Thema 6</t>
        </r>
      </text>
    </comment>
    <comment ref="T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Datum LZK 1</t>
        </r>
      </text>
    </comment>
    <comment ref="W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Datum LZK 2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Datum LZK 3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Gesamtpunktzahl der LZK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Gesamtpunktzahl der LZK</t>
        </r>
      </text>
    </comment>
    <comment ref="Z4" authorId="0">
      <text>
        <r>
          <rPr>
            <b/>
            <sz val="9"/>
            <color indexed="81"/>
            <rFont val="Tahoma"/>
            <family val="2"/>
          </rPr>
          <t>Pjodre:</t>
        </r>
        <r>
          <rPr>
            <sz val="9"/>
            <color indexed="81"/>
            <rFont val="Tahoma"/>
            <family val="2"/>
          </rPr>
          <t xml:space="preserve">
Gesamtpunktzahl der LZK</t>
        </r>
      </text>
    </comment>
  </commentList>
</comments>
</file>

<file path=xl/sharedStrings.xml><?xml version="1.0" encoding="utf-8"?>
<sst xmlns="http://schemas.openxmlformats.org/spreadsheetml/2006/main" count="319" uniqueCount="70">
  <si>
    <t>mündliche Noten und fachspezifische Leistungen</t>
  </si>
  <si>
    <t>schriftliche Lernzielkontrollen</t>
  </si>
  <si>
    <t>Ø</t>
  </si>
  <si>
    <t>mdl.</t>
  </si>
  <si>
    <t>Punkte</t>
  </si>
  <si>
    <t>%</t>
  </si>
  <si>
    <t>Note</t>
  </si>
  <si>
    <t>Zeugnis</t>
  </si>
  <si>
    <t>gesamt</t>
  </si>
  <si>
    <t>1. Halbjahr</t>
  </si>
  <si>
    <t>Thema 1</t>
  </si>
  <si>
    <t>Thema 2</t>
  </si>
  <si>
    <t>Thema 3</t>
  </si>
  <si>
    <t>Mappe/Heft</t>
  </si>
  <si>
    <t>Name</t>
  </si>
  <si>
    <t>Vorname</t>
  </si>
  <si>
    <t>Nr</t>
  </si>
  <si>
    <r>
      <t xml:space="preserve">Ø </t>
    </r>
    <r>
      <rPr>
        <b/>
        <sz val="11"/>
        <color theme="1"/>
        <rFont val="Calibri"/>
        <family val="2"/>
      </rPr>
      <t>≈</t>
    </r>
  </si>
  <si>
    <t>∑ =</t>
  </si>
  <si>
    <t>LZK 1</t>
  </si>
  <si>
    <t>LZK 2</t>
  </si>
  <si>
    <t>LZK 3</t>
  </si>
  <si>
    <t>5/6:</t>
  </si>
  <si>
    <t>-</t>
  </si>
  <si>
    <t>Prozentschlüssel schriftl. LZK</t>
  </si>
  <si>
    <t>ab ..%</t>
  </si>
  <si>
    <t>(Kennwort Blattschutz aufheben: 0000)</t>
  </si>
  <si>
    <t>An die</t>
  </si>
  <si>
    <t>Schulleitung</t>
  </si>
  <si>
    <t>Datum:</t>
  </si>
  <si>
    <t>Nordhorn, den</t>
  </si>
  <si>
    <t>Klasse:</t>
  </si>
  <si>
    <t>Ergebnis:</t>
  </si>
  <si>
    <t>Anzahl</t>
  </si>
  <si>
    <t>Notendurchschnitt:</t>
  </si>
  <si>
    <t>Anteil 5+6 in %:</t>
  </si>
  <si>
    <t>Kürzel:</t>
  </si>
  <si>
    <t>Gesehen: _________________________________</t>
  </si>
  <si>
    <t>Lehrerkürzel:</t>
  </si>
  <si>
    <t>2. Halbjahr</t>
  </si>
  <si>
    <t>1. &amp; 2. HJ</t>
  </si>
  <si>
    <t>LZK 4</t>
  </si>
  <si>
    <t>LZK 5</t>
  </si>
  <si>
    <t>LZK 6</t>
  </si>
  <si>
    <t>Thema 4</t>
  </si>
  <si>
    <t>Thema 5</t>
  </si>
  <si>
    <t>Thema 6</t>
  </si>
  <si>
    <t>Auswertung schriftliche Lernzielkontrollen</t>
  </si>
  <si>
    <t>GANZE</t>
  </si>
  <si>
    <t>halbe</t>
  </si>
  <si>
    <t>Ê</t>
  </si>
  <si>
    <t>Schuljahr 20Xx/Xx</t>
  </si>
  <si>
    <t>Fach</t>
  </si>
  <si>
    <t>Xx</t>
  </si>
  <si>
    <t>Klasse Kurs</t>
  </si>
  <si>
    <t>Xxx</t>
  </si>
  <si>
    <t>www.erstestun.de</t>
  </si>
  <si>
    <t>Eins</t>
  </si>
  <si>
    <t>Zwei</t>
  </si>
  <si>
    <t>Drei</t>
  </si>
  <si>
    <t>Vier</t>
  </si>
  <si>
    <t>Fünf</t>
  </si>
  <si>
    <t>Sechs</t>
  </si>
  <si>
    <t>minus</t>
  </si>
  <si>
    <t>plus</t>
  </si>
  <si>
    <t>Zwei/Drei</t>
  </si>
  <si>
    <t>Eins/Zwei</t>
  </si>
  <si>
    <t>Fünf/Sechs</t>
  </si>
  <si>
    <t>Vier/Fünf</t>
  </si>
  <si>
    <t>Drei/Vier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</si>
</sst>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44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0"/>
      <color theme="0"/>
      <name val="Tahoma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name val="Tahoma"/>
      <family val="2"/>
    </font>
    <font>
      <sz val="12"/>
      <color rgb="FFFF0000"/>
      <name val="Calibri"/>
      <family val="2"/>
      <scheme val="minor"/>
    </font>
    <font>
      <b/>
      <sz val="12"/>
      <color indexed="9"/>
      <name val="Albany"/>
      <family val="2"/>
    </font>
    <font>
      <i/>
      <sz val="10"/>
      <color indexed="9"/>
      <name val="Albany"/>
      <family val="2"/>
    </font>
    <font>
      <sz val="10"/>
      <color theme="1"/>
      <name val="Courier New"/>
      <family val="3"/>
    </font>
    <font>
      <sz val="1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22"/>
      <color theme="0"/>
      <name val="Albany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4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dLib BT"/>
      <family val="5"/>
    </font>
    <font>
      <b/>
      <sz val="28"/>
      <color theme="1"/>
      <name val="Amazone BT"/>
      <family val="4"/>
    </font>
    <font>
      <b/>
      <sz val="1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ourier New"/>
      <family val="3"/>
    </font>
    <font>
      <sz val="11"/>
      <color theme="1" tint="0.249977111117893"/>
      <name val="Webdings"/>
      <family val="1"/>
      <charset val="2"/>
    </font>
    <font>
      <sz val="8"/>
      <color theme="1" tint="0.249977111117893"/>
      <name val="Courier New"/>
      <family val="3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249977111117893"/>
        <bgColor rgb="FFCCCCCC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theme="4" tint="0.59999389629810485"/>
      </patternFill>
    </fill>
    <fill>
      <patternFill patternType="solid">
        <fgColor indexed="9"/>
        <bgColor indexed="4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/>
        <bgColor indexed="44"/>
      </patternFill>
    </fill>
  </fills>
  <borders count="3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4" fillId="0" borderId="1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164" fontId="4" fillId="0" borderId="1" xfId="0" applyNumberFormat="1" applyFont="1" applyFill="1" applyBorder="1" applyProtection="1"/>
    <xf numFmtId="164" fontId="4" fillId="6" borderId="1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0" fontId="4" fillId="0" borderId="13" xfId="0" applyFont="1" applyBorder="1" applyAlignment="1" applyProtection="1">
      <alignment horizontal="center"/>
    </xf>
    <xf numFmtId="0" fontId="4" fillId="13" borderId="13" xfId="0" applyFont="1" applyFill="1" applyBorder="1" applyAlignment="1" applyProtection="1">
      <alignment horizontal="center"/>
    </xf>
    <xf numFmtId="0" fontId="4" fillId="13" borderId="15" xfId="0" applyFont="1" applyFill="1" applyBorder="1" applyAlignment="1" applyProtection="1">
      <alignment horizontal="center"/>
    </xf>
    <xf numFmtId="0" fontId="0" fillId="0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5" fillId="7" borderId="1" xfId="0" applyFont="1" applyFill="1" applyBorder="1" applyAlignment="1" applyProtection="1">
      <alignment textRotation="90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7" borderId="13" xfId="1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Protection="1"/>
    <xf numFmtId="0" fontId="0" fillId="0" borderId="0" xfId="0" applyBorder="1" applyProtection="1"/>
    <xf numFmtId="2" fontId="4" fillId="0" borderId="0" xfId="0" applyNumberFormat="1" applyFont="1" applyFill="1" applyBorder="1" applyAlignment="1" applyProtection="1"/>
    <xf numFmtId="0" fontId="4" fillId="0" borderId="14" xfId="0" applyFont="1" applyBorder="1" applyProtection="1"/>
    <xf numFmtId="0" fontId="0" fillId="0" borderId="14" xfId="0" applyBorder="1" applyProtection="1"/>
    <xf numFmtId="0" fontId="4" fillId="13" borderId="14" xfId="0" applyFont="1" applyFill="1" applyBorder="1" applyProtection="1"/>
    <xf numFmtId="0" fontId="0" fillId="13" borderId="14" xfId="0" applyFill="1" applyBorder="1" applyProtection="1"/>
    <xf numFmtId="0" fontId="18" fillId="0" borderId="0" xfId="0" applyFont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4" fillId="13" borderId="14" xfId="0" applyFont="1" applyFill="1" applyBorder="1" applyAlignment="1" applyProtection="1">
      <alignment horizontal="center"/>
    </xf>
    <xf numFmtId="0" fontId="4" fillId="13" borderId="16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textRotation="90"/>
    </xf>
    <xf numFmtId="165" fontId="15" fillId="0" borderId="0" xfId="1" applyNumberFormat="1" applyFont="1" applyBorder="1" applyAlignment="1" applyProtection="1">
      <alignment textRotation="90"/>
    </xf>
    <xf numFmtId="0" fontId="18" fillId="0" borderId="0" xfId="0" applyFont="1" applyBorder="1" applyAlignment="1" applyProtection="1">
      <alignment horizontal="center" textRotation="90"/>
    </xf>
    <xf numFmtId="1" fontId="1" fillId="0" borderId="0" xfId="0" applyNumberFormat="1" applyFont="1" applyFill="1" applyAlignment="1" applyProtection="1">
      <alignment horizontal="right"/>
    </xf>
    <xf numFmtId="0" fontId="7" fillId="0" borderId="0" xfId="0" applyFont="1" applyFill="1" applyProtection="1"/>
    <xf numFmtId="1" fontId="1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1" fontId="22" fillId="0" borderId="1" xfId="0" applyNumberFormat="1" applyFont="1" applyFill="1" applyBorder="1" applyProtection="1"/>
    <xf numFmtId="1" fontId="22" fillId="6" borderId="1" xfId="0" applyNumberFormat="1" applyFont="1" applyFill="1" applyBorder="1" applyProtection="1"/>
    <xf numFmtId="0" fontId="4" fillId="0" borderId="14" xfId="0" applyFont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4" fillId="6" borderId="1" xfId="0" applyNumberFormat="1" applyFont="1" applyFill="1" applyBorder="1" applyAlignment="1" applyProtection="1">
      <alignment horizontal="center"/>
    </xf>
    <xf numFmtId="0" fontId="7" fillId="12" borderId="1" xfId="0" applyFont="1" applyFill="1" applyBorder="1" applyAlignment="1" applyProtection="1">
      <alignment horizontal="center" vertical="center"/>
    </xf>
    <xf numFmtId="0" fontId="6" fillId="12" borderId="4" xfId="0" applyFont="1" applyFill="1" applyBorder="1" applyAlignment="1" applyProtection="1"/>
    <xf numFmtId="0" fontId="6" fillId="12" borderId="6" xfId="0" applyFont="1" applyFill="1" applyBorder="1" applyAlignment="1" applyProtection="1"/>
    <xf numFmtId="164" fontId="6" fillId="10" borderId="1" xfId="0" applyNumberFormat="1" applyFont="1" applyFill="1" applyBorder="1" applyAlignment="1" applyProtection="1">
      <alignment horizontal="center"/>
    </xf>
    <xf numFmtId="0" fontId="9" fillId="11" borderId="1" xfId="0" applyFont="1" applyFill="1" applyBorder="1" applyAlignment="1" applyProtection="1">
      <alignment horizontal="center"/>
    </xf>
    <xf numFmtId="0" fontId="23" fillId="12" borderId="1" xfId="0" applyFont="1" applyFill="1" applyBorder="1" applyAlignment="1" applyProtection="1">
      <alignment horizontal="center"/>
    </xf>
    <xf numFmtId="164" fontId="6" fillId="12" borderId="1" xfId="0" applyNumberFormat="1" applyFont="1" applyFill="1" applyBorder="1" applyAlignment="1" applyProtection="1">
      <alignment horizontal="center"/>
    </xf>
    <xf numFmtId="0" fontId="6" fillId="12" borderId="1" xfId="0" applyFont="1" applyFill="1" applyBorder="1" applyProtection="1"/>
    <xf numFmtId="0" fontId="7" fillId="2" borderId="1" xfId="0" applyFont="1" applyFill="1" applyBorder="1" applyAlignment="1" applyProtection="1">
      <alignment horizontal="left" textRotation="90" wrapText="1"/>
    </xf>
    <xf numFmtId="164" fontId="10" fillId="12" borderId="2" xfId="0" applyNumberFormat="1" applyFont="1" applyFill="1" applyBorder="1" applyAlignment="1" applyProtection="1">
      <alignment horizontal="center" textRotation="90" wrapText="1"/>
    </xf>
    <xf numFmtId="0" fontId="3" fillId="9" borderId="12" xfId="0" applyFont="1" applyFill="1" applyBorder="1" applyAlignment="1" applyProtection="1">
      <alignment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164" fontId="10" fillId="12" borderId="3" xfId="0" applyNumberFormat="1" applyFont="1" applyFill="1" applyBorder="1" applyAlignment="1" applyProtection="1">
      <alignment horizontal="center" textRotation="90" wrapText="1"/>
    </xf>
    <xf numFmtId="0" fontId="0" fillId="0" borderId="1" xfId="0" applyFill="1" applyBorder="1" applyProtection="1"/>
    <xf numFmtId="0" fontId="0" fillId="4" borderId="1" xfId="0" applyFill="1" applyBorder="1" applyProtection="1"/>
    <xf numFmtId="0" fontId="14" fillId="0" borderId="0" xfId="0" applyFont="1" applyFill="1" applyProtection="1"/>
    <xf numFmtId="49" fontId="0" fillId="0" borderId="0" xfId="0" applyNumberFormat="1" applyFill="1" applyBorder="1" applyProtection="1"/>
    <xf numFmtId="0" fontId="0" fillId="0" borderId="0" xfId="0" applyFill="1" applyBorder="1" applyProtection="1"/>
    <xf numFmtId="0" fontId="0" fillId="0" borderId="0" xfId="0" applyProtection="1"/>
    <xf numFmtId="1" fontId="0" fillId="0" borderId="0" xfId="0" applyNumberFormat="1" applyProtection="1"/>
    <xf numFmtId="0" fontId="2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164" fontId="0" fillId="0" borderId="0" xfId="0" applyNumberFormat="1" applyProtection="1"/>
    <xf numFmtId="9" fontId="13" fillId="2" borderId="15" xfId="1" applyFont="1" applyFill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vertical="center" wrapText="1"/>
    </xf>
    <xf numFmtId="0" fontId="0" fillId="0" borderId="0" xfId="0" applyFill="1" applyProtection="1"/>
    <xf numFmtId="164" fontId="20" fillId="0" borderId="0" xfId="0" applyNumberFormat="1" applyFont="1" applyBorder="1" applyAlignment="1" applyProtection="1">
      <alignment horizontal="left" vertical="center"/>
    </xf>
    <xf numFmtId="0" fontId="22" fillId="0" borderId="0" xfId="0" applyFont="1" applyFill="1" applyBorder="1" applyProtection="1"/>
    <xf numFmtId="1" fontId="0" fillId="0" borderId="13" xfId="0" applyNumberFormat="1" applyBorder="1" applyProtection="1"/>
    <xf numFmtId="1" fontId="0" fillId="0" borderId="0" xfId="0" applyNumberFormat="1" applyBorder="1" applyProtection="1"/>
    <xf numFmtId="0" fontId="19" fillId="0" borderId="0" xfId="0" applyFont="1" applyAlignment="1" applyProtection="1"/>
    <xf numFmtId="0" fontId="24" fillId="0" borderId="0" xfId="0" applyFont="1" applyAlignment="1" applyProtection="1">
      <alignment horizontal="center"/>
    </xf>
    <xf numFmtId="0" fontId="0" fillId="0" borderId="0" xfId="0" applyAlignment="1" applyProtection="1"/>
    <xf numFmtId="16" fontId="0" fillId="0" borderId="0" xfId="0" quotePrefix="1" applyNumberFormat="1" applyProtection="1"/>
    <xf numFmtId="1" fontId="4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164" fontId="4" fillId="6" borderId="1" xfId="0" applyNumberFormat="1" applyFont="1" applyFill="1" applyBorder="1" applyAlignment="1" applyProtection="1">
      <alignment horizontal="center"/>
    </xf>
    <xf numFmtId="0" fontId="27" fillId="0" borderId="0" xfId="0" applyFont="1"/>
    <xf numFmtId="1" fontId="22" fillId="2" borderId="2" xfId="0" applyNumberFormat="1" applyFont="1" applyFill="1" applyBorder="1" applyAlignment="1" applyProtection="1">
      <alignment textRotation="90" wrapText="1"/>
    </xf>
    <xf numFmtId="1" fontId="4" fillId="0" borderId="0" xfId="0" applyNumberFormat="1" applyFont="1" applyAlignment="1">
      <alignment horizontal="center" vertical="top"/>
    </xf>
    <xf numFmtId="14" fontId="0" fillId="0" borderId="0" xfId="0" applyNumberFormat="1"/>
    <xf numFmtId="0" fontId="28" fillId="0" borderId="14" xfId="0" applyFont="1" applyBorder="1"/>
    <xf numFmtId="0" fontId="28" fillId="0" borderId="14" xfId="0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49" fontId="29" fillId="0" borderId="0" xfId="0" applyNumberFormat="1" applyFont="1"/>
    <xf numFmtId="2" fontId="29" fillId="0" borderId="0" xfId="0" applyNumberFormat="1" applyFont="1" applyAlignment="1">
      <alignment horizontal="right"/>
    </xf>
    <xf numFmtId="9" fontId="29" fillId="0" borderId="0" xfId="1" applyFont="1" applyAlignment="1">
      <alignment horizontal="right"/>
    </xf>
    <xf numFmtId="0" fontId="5" fillId="7" borderId="0" xfId="0" applyFont="1" applyFill="1" applyBorder="1" applyProtection="1">
      <protection locked="0"/>
    </xf>
    <xf numFmtId="0" fontId="10" fillId="0" borderId="0" xfId="0" applyFont="1" applyBorder="1" applyAlignment="1" applyProtection="1">
      <alignment horizontal="center"/>
    </xf>
    <xf numFmtId="0" fontId="6" fillId="12" borderId="5" xfId="0" applyFont="1" applyFill="1" applyBorder="1" applyAlignment="1" applyProtection="1"/>
    <xf numFmtId="2" fontId="0" fillId="0" borderId="1" xfId="0" applyNumberFormat="1" applyFont="1" applyFill="1" applyBorder="1" applyAlignment="1" applyProtection="1">
      <alignment horizontal="center"/>
    </xf>
    <xf numFmtId="2" fontId="0" fillId="6" borderId="1" xfId="0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5" fillId="7" borderId="13" xfId="1" applyNumberFormat="1" applyFont="1" applyFill="1" applyBorder="1" applyAlignment="1" applyProtection="1">
      <alignment horizontal="center"/>
    </xf>
    <xf numFmtId="0" fontId="5" fillId="7" borderId="6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1" fontId="4" fillId="0" borderId="0" xfId="0" applyNumberFormat="1" applyFont="1" applyAlignment="1" applyProtection="1">
      <alignment horizontal="center" vertical="top"/>
    </xf>
    <xf numFmtId="0" fontId="0" fillId="3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14" borderId="1" xfId="0" applyNumberFormat="1" applyFill="1" applyBorder="1" applyProtection="1">
      <protection locked="0"/>
    </xf>
    <xf numFmtId="0" fontId="0" fillId="6" borderId="1" xfId="0" applyNumberFormat="1" applyFill="1" applyBorder="1" applyProtection="1">
      <protection locked="0"/>
    </xf>
    <xf numFmtId="0" fontId="0" fillId="5" borderId="2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30" fillId="8" borderId="9" xfId="0" applyFont="1" applyFill="1" applyBorder="1" applyAlignment="1" applyProtection="1">
      <alignment horizontal="left" vertical="center" wrapText="1"/>
      <protection locked="0"/>
    </xf>
    <xf numFmtId="0" fontId="30" fillId="8" borderId="9" xfId="0" applyFont="1" applyFill="1" applyBorder="1" applyAlignment="1" applyProtection="1">
      <alignment horizontal="left" vertical="center" wrapText="1"/>
    </xf>
    <xf numFmtId="1" fontId="0" fillId="0" borderId="13" xfId="0" applyNumberFormat="1" applyBorder="1" applyAlignment="1" applyProtection="1">
      <alignment horizontal="center"/>
    </xf>
    <xf numFmtId="1" fontId="0" fillId="0" borderId="13" xfId="0" quotePrefix="1" applyNumberFormat="1" applyBorder="1" applyAlignment="1" applyProtection="1">
      <alignment horizontal="center"/>
    </xf>
    <xf numFmtId="1" fontId="0" fillId="13" borderId="13" xfId="0" applyNumberFormat="1" applyFill="1" applyBorder="1" applyProtection="1"/>
    <xf numFmtId="1" fontId="0" fillId="13" borderId="13" xfId="0" quotePrefix="1" applyNumberFormat="1" applyFill="1" applyBorder="1" applyAlignment="1" applyProtection="1">
      <alignment horizontal="center"/>
    </xf>
    <xf numFmtId="1" fontId="0" fillId="13" borderId="13" xfId="0" applyNumberFormat="1" applyFill="1" applyBorder="1" applyAlignment="1" applyProtection="1">
      <alignment horizontal="center"/>
    </xf>
    <xf numFmtId="1" fontId="0" fillId="13" borderId="17" xfId="0" applyNumberFormat="1" applyFill="1" applyBorder="1" applyProtection="1"/>
    <xf numFmtId="1" fontId="0" fillId="13" borderId="17" xfId="0" quotePrefix="1" applyNumberFormat="1" applyFill="1" applyBorder="1" applyAlignment="1" applyProtection="1">
      <alignment horizontal="center"/>
    </xf>
    <xf numFmtId="1" fontId="0" fillId="13" borderId="15" xfId="0" applyNumberForma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0" borderId="0" xfId="0" applyFont="1" applyFill="1" applyBorder="1" applyProtection="1"/>
    <xf numFmtId="49" fontId="4" fillId="0" borderId="0" xfId="0" applyNumberFormat="1" applyFont="1" applyFill="1" applyBorder="1" applyAlignment="1" applyProtection="1"/>
    <xf numFmtId="164" fontId="33" fillId="0" borderId="0" xfId="0" applyNumberFormat="1" applyFont="1" applyBorder="1" applyAlignment="1" applyProtection="1">
      <alignment horizontal="left" vertical="center"/>
    </xf>
    <xf numFmtId="0" fontId="8" fillId="10" borderId="5" xfId="0" applyFont="1" applyFill="1" applyBorder="1" applyAlignment="1" applyProtection="1"/>
    <xf numFmtId="164" fontId="35" fillId="0" borderId="13" xfId="0" applyNumberFormat="1" applyFont="1" applyBorder="1" applyProtection="1"/>
    <xf numFmtId="164" fontId="35" fillId="13" borderId="13" xfId="0" applyNumberFormat="1" applyFont="1" applyFill="1" applyBorder="1" applyProtection="1"/>
    <xf numFmtId="164" fontId="35" fillId="13" borderId="17" xfId="0" applyNumberFormat="1" applyFont="1" applyFill="1" applyBorder="1" applyProtection="1"/>
    <xf numFmtId="164" fontId="35" fillId="0" borderId="13" xfId="0" applyNumberFormat="1" applyFont="1" applyBorder="1" applyAlignment="1" applyProtection="1">
      <alignment horizontal="center"/>
    </xf>
    <xf numFmtId="164" fontId="35" fillId="13" borderId="13" xfId="0" applyNumberFormat="1" applyFont="1" applyFill="1" applyBorder="1" applyAlignment="1" applyProtection="1">
      <alignment horizontal="center"/>
    </xf>
    <xf numFmtId="164" fontId="35" fillId="13" borderId="15" xfId="0" applyNumberFormat="1" applyFont="1" applyFill="1" applyBorder="1" applyAlignment="1" applyProtection="1">
      <alignment horizontal="center"/>
    </xf>
    <xf numFmtId="0" fontId="34" fillId="0" borderId="0" xfId="0" applyFont="1" applyAlignment="1">
      <alignment horizontal="right"/>
    </xf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14" xfId="0" applyFont="1" applyBorder="1" applyAlignment="1" applyProtection="1">
      <alignment horizontal="center"/>
    </xf>
    <xf numFmtId="14" fontId="0" fillId="0" borderId="0" xfId="0" applyNumberFormat="1" applyAlignment="1" applyProtection="1"/>
    <xf numFmtId="0" fontId="34" fillId="0" borderId="0" xfId="0" applyFont="1" applyAlignment="1"/>
    <xf numFmtId="0" fontId="36" fillId="0" borderId="0" xfId="0" applyFont="1" applyFill="1" applyAlignment="1" applyProtection="1">
      <alignment vertical="center" textRotation="90"/>
    </xf>
    <xf numFmtId="0" fontId="40" fillId="0" borderId="0" xfId="0" applyFont="1" applyFill="1" applyProtection="1"/>
    <xf numFmtId="0" fontId="40" fillId="0" borderId="0" xfId="0" applyFont="1"/>
    <xf numFmtId="49" fontId="0" fillId="15" borderId="18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49" fontId="0" fillId="16" borderId="18" xfId="0" applyNumberFormat="1" applyFill="1" applyBorder="1" applyProtection="1">
      <protection locked="0"/>
    </xf>
    <xf numFmtId="0" fontId="0" fillId="17" borderId="18" xfId="0" applyFill="1" applyBorder="1" applyProtection="1">
      <protection locked="0"/>
    </xf>
    <xf numFmtId="49" fontId="0" fillId="18" borderId="31" xfId="0" applyNumberFormat="1" applyFill="1" applyBorder="1" applyProtection="1">
      <protection locked="0"/>
    </xf>
    <xf numFmtId="0" fontId="0" fillId="19" borderId="31" xfId="0" applyFill="1" applyBorder="1" applyProtection="1">
      <protection locked="0"/>
    </xf>
    <xf numFmtId="49" fontId="0" fillId="20" borderId="1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49" fontId="0" fillId="21" borderId="32" xfId="0" applyNumberFormat="1" applyFill="1" applyBorder="1" applyProtection="1">
      <protection locked="0"/>
    </xf>
    <xf numFmtId="0" fontId="0" fillId="19" borderId="32" xfId="0" applyFill="1" applyBorder="1" applyProtection="1">
      <protection locked="0"/>
    </xf>
    <xf numFmtId="49" fontId="0" fillId="6" borderId="1" xfId="0" applyNumberFormat="1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35" fillId="0" borderId="1" xfId="0" applyFont="1" applyFill="1" applyBorder="1" applyProtection="1">
      <protection locked="0"/>
    </xf>
    <xf numFmtId="0" fontId="35" fillId="4" borderId="1" xfId="0" applyFont="1" applyFill="1" applyBorder="1" applyProtection="1">
      <protection locked="0"/>
    </xf>
    <xf numFmtId="0" fontId="35" fillId="4" borderId="3" xfId="0" applyFont="1" applyFill="1" applyBorder="1" applyProtection="1">
      <protection locked="0"/>
    </xf>
    <xf numFmtId="0" fontId="42" fillId="0" borderId="0" xfId="0" applyFont="1" applyBorder="1"/>
    <xf numFmtId="14" fontId="0" fillId="0" borderId="0" xfId="0" applyNumberFormat="1" applyBorder="1" applyAlignment="1" applyProtection="1"/>
    <xf numFmtId="164" fontId="0" fillId="0" borderId="0" xfId="0" applyNumberFormat="1" applyBorder="1" applyProtection="1"/>
    <xf numFmtId="0" fontId="0" fillId="0" borderId="0" xfId="0" applyBorder="1"/>
    <xf numFmtId="0" fontId="34" fillId="0" borderId="0" xfId="0" applyFont="1" applyBorder="1" applyAlignment="1"/>
    <xf numFmtId="14" fontId="43" fillId="0" borderId="0" xfId="0" applyNumberFormat="1" applyFont="1" applyBorder="1" applyAlignment="1" applyProtection="1">
      <alignment horizontal="left"/>
    </xf>
    <xf numFmtId="0" fontId="41" fillId="0" borderId="0" xfId="0" applyFont="1" applyAlignment="1">
      <alignment horizontal="right"/>
    </xf>
    <xf numFmtId="0" fontId="0" fillId="0" borderId="33" xfId="0" applyBorder="1" applyProtection="1"/>
    <xf numFmtId="0" fontId="3" fillId="0" borderId="0" xfId="0" applyFont="1"/>
    <xf numFmtId="164" fontId="35" fillId="0" borderId="1" xfId="0" applyNumberFormat="1" applyFont="1" applyFill="1" applyBorder="1" applyProtection="1">
      <protection locked="0"/>
    </xf>
    <xf numFmtId="164" fontId="35" fillId="4" borderId="1" xfId="0" applyNumberFormat="1" applyFont="1" applyFill="1" applyBorder="1" applyProtection="1">
      <protection locked="0"/>
    </xf>
    <xf numFmtId="0" fontId="35" fillId="0" borderId="1" xfId="0" applyFont="1" applyBorder="1" applyAlignment="1" applyProtection="1">
      <protection locked="0"/>
    </xf>
    <xf numFmtId="0" fontId="26" fillId="8" borderId="21" xfId="0" applyFont="1" applyFill="1" applyBorder="1" applyAlignment="1" applyProtection="1">
      <alignment horizontal="center" vertical="center" wrapText="1"/>
      <protection locked="0"/>
    </xf>
    <xf numFmtId="0" fontId="26" fillId="8" borderId="22" xfId="0" applyFont="1" applyFill="1" applyBorder="1" applyAlignment="1" applyProtection="1">
      <alignment horizontal="center" vertical="center" wrapText="1"/>
      <protection locked="0"/>
    </xf>
    <xf numFmtId="0" fontId="26" fillId="8" borderId="30" xfId="0" applyFont="1" applyFill="1" applyBorder="1" applyAlignment="1" applyProtection="1">
      <alignment horizontal="center" vertical="center" wrapText="1"/>
      <protection locked="0"/>
    </xf>
    <xf numFmtId="0" fontId="30" fillId="8" borderId="8" xfId="0" applyFont="1" applyFill="1" applyBorder="1" applyAlignment="1" applyProtection="1">
      <alignment horizontal="right" vertical="center" wrapText="1"/>
      <protection locked="0"/>
    </xf>
    <xf numFmtId="0" fontId="30" fillId="8" borderId="0" xfId="0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right"/>
    </xf>
    <xf numFmtId="165" fontId="15" fillId="0" borderId="17" xfId="1" applyNumberFormat="1" applyFont="1" applyBorder="1" applyAlignment="1" applyProtection="1">
      <alignment horizontal="center"/>
    </xf>
    <xf numFmtId="0" fontId="25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textRotation="90"/>
      <protection locked="0"/>
    </xf>
    <xf numFmtId="0" fontId="7" fillId="2" borderId="3" xfId="0" applyFont="1" applyFill="1" applyBorder="1" applyAlignment="1" applyProtection="1">
      <alignment horizontal="center" textRotation="90"/>
      <protection locked="0"/>
    </xf>
    <xf numFmtId="0" fontId="21" fillId="0" borderId="19" xfId="0" applyFont="1" applyBorder="1" applyAlignment="1" applyProtection="1">
      <alignment horizontal="center"/>
    </xf>
    <xf numFmtId="0" fontId="8" fillId="10" borderId="5" xfId="0" applyFont="1" applyFill="1" applyBorder="1" applyAlignment="1" applyProtection="1">
      <alignment horizontal="center"/>
    </xf>
    <xf numFmtId="164" fontId="6" fillId="10" borderId="2" xfId="0" applyNumberFormat="1" applyFont="1" applyFill="1" applyBorder="1" applyAlignment="1" applyProtection="1">
      <alignment horizontal="center" textRotation="90" wrapText="1"/>
    </xf>
    <xf numFmtId="164" fontId="6" fillId="10" borderId="3" xfId="0" applyNumberFormat="1" applyFont="1" applyFill="1" applyBorder="1" applyAlignment="1" applyProtection="1">
      <alignment horizontal="center" textRotation="90" wrapText="1"/>
    </xf>
    <xf numFmtId="2" fontId="4" fillId="0" borderId="0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165" fontId="0" fillId="0" borderId="0" xfId="1" applyNumberFormat="1" applyFont="1" applyAlignment="1" applyProtection="1">
      <alignment horizontal="center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3" xfId="0" applyBorder="1" applyAlignment="1" applyProtection="1">
      <alignment horizontal="center" textRotation="90" wrapText="1"/>
      <protection locked="0"/>
    </xf>
    <xf numFmtId="0" fontId="37" fillId="0" borderId="20" xfId="0" applyFont="1" applyFill="1" applyBorder="1" applyAlignment="1" applyProtection="1">
      <alignment horizontal="center" vertical="center" textRotation="90"/>
    </xf>
    <xf numFmtId="0" fontId="38" fillId="0" borderId="20" xfId="0" applyFont="1" applyFill="1" applyBorder="1" applyAlignment="1" applyProtection="1">
      <alignment horizontal="center" vertical="center" textRotation="90"/>
    </xf>
    <xf numFmtId="164" fontId="6" fillId="12" borderId="2" xfId="0" applyNumberFormat="1" applyFont="1" applyFill="1" applyBorder="1" applyAlignment="1" applyProtection="1">
      <alignment horizontal="center" textRotation="90" wrapText="1"/>
    </xf>
    <xf numFmtId="164" fontId="6" fillId="12" borderId="3" xfId="0" applyNumberFormat="1" applyFont="1" applyFill="1" applyBorder="1" applyAlignment="1" applyProtection="1">
      <alignment horizontal="center" textRotation="90" wrapText="1"/>
    </xf>
    <xf numFmtId="0" fontId="7" fillId="2" borderId="2" xfId="0" applyFont="1" applyFill="1" applyBorder="1" applyAlignment="1" applyProtection="1">
      <alignment horizontal="center" textRotation="90" wrapText="1"/>
    </xf>
    <xf numFmtId="0" fontId="7" fillId="2" borderId="3" xfId="0" applyFont="1" applyFill="1" applyBorder="1" applyAlignment="1" applyProtection="1">
      <alignment horizontal="center" textRotation="90" wrapText="1"/>
    </xf>
    <xf numFmtId="0" fontId="7" fillId="2" borderId="30" xfId="0" applyFont="1" applyFill="1" applyBorder="1" applyAlignment="1" applyProtection="1">
      <alignment horizontal="center" textRotation="90"/>
      <protection locked="0"/>
    </xf>
    <xf numFmtId="0" fontId="7" fillId="2" borderId="11" xfId="0" applyFont="1" applyFill="1" applyBorder="1" applyAlignment="1" applyProtection="1">
      <alignment horizontal="center" textRotation="90"/>
      <protection locked="0"/>
    </xf>
    <xf numFmtId="164" fontId="6" fillId="11" borderId="2" xfId="0" applyNumberFormat="1" applyFont="1" applyFill="1" applyBorder="1" applyAlignment="1" applyProtection="1">
      <alignment horizontal="center" textRotation="90" wrapText="1"/>
    </xf>
    <xf numFmtId="164" fontId="6" fillId="11" borderId="3" xfId="0" applyNumberFormat="1" applyFont="1" applyFill="1" applyBorder="1" applyAlignment="1" applyProtection="1">
      <alignment horizontal="center" textRotation="90" wrapText="1"/>
    </xf>
    <xf numFmtId="164" fontId="39" fillId="0" borderId="23" xfId="0" applyNumberFormat="1" applyFont="1" applyBorder="1" applyAlignment="1" applyProtection="1">
      <alignment horizontal="center" vertical="center"/>
    </xf>
    <xf numFmtId="164" fontId="39" fillId="0" borderId="24" xfId="0" applyNumberFormat="1" applyFont="1" applyBorder="1" applyAlignment="1" applyProtection="1">
      <alignment horizontal="center" vertical="center"/>
    </xf>
    <xf numFmtId="164" fontId="39" fillId="0" borderId="25" xfId="0" applyNumberFormat="1" applyFont="1" applyBorder="1" applyAlignment="1" applyProtection="1">
      <alignment horizontal="center" vertical="center"/>
    </xf>
    <xf numFmtId="164" fontId="39" fillId="0" borderId="26" xfId="0" applyNumberFormat="1" applyFont="1" applyBorder="1" applyAlignment="1" applyProtection="1">
      <alignment horizontal="center" vertical="center"/>
    </xf>
    <xf numFmtId="164" fontId="39" fillId="0" borderId="27" xfId="0" applyNumberFormat="1" applyFont="1" applyBorder="1" applyAlignment="1" applyProtection="1">
      <alignment horizontal="center" vertical="center"/>
    </xf>
    <xf numFmtId="164" fontId="39" fillId="0" borderId="28" xfId="0" applyNumberFormat="1" applyFont="1" applyBorder="1" applyAlignment="1" applyProtection="1">
      <alignment horizontal="center" vertical="center"/>
    </xf>
    <xf numFmtId="0" fontId="6" fillId="11" borderId="1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textRotation="90"/>
      <protection locked="0"/>
    </xf>
    <xf numFmtId="0" fontId="0" fillId="0" borderId="7" xfId="0" applyBorder="1" applyAlignment="1" applyProtection="1">
      <alignment horizontal="center" textRotation="90"/>
      <protection locked="0"/>
    </xf>
    <xf numFmtId="0" fontId="0" fillId="0" borderId="3" xfId="0" applyBorder="1" applyAlignment="1" applyProtection="1">
      <alignment horizontal="center" textRotation="90"/>
      <protection locked="0"/>
    </xf>
    <xf numFmtId="0" fontId="4" fillId="0" borderId="14" xfId="0" applyFont="1" applyBorder="1" applyAlignment="1" applyProtection="1">
      <alignment horizontal="center"/>
    </xf>
    <xf numFmtId="0" fontId="6" fillId="12" borderId="2" xfId="0" applyFont="1" applyFill="1" applyBorder="1" applyAlignment="1" applyProtection="1">
      <alignment horizontal="center" textRotation="90" wrapText="1"/>
    </xf>
    <xf numFmtId="0" fontId="6" fillId="12" borderId="3" xfId="0" applyFont="1" applyFill="1" applyBorder="1" applyAlignment="1" applyProtection="1">
      <alignment horizontal="center" textRotation="90" wrapText="1"/>
    </xf>
    <xf numFmtId="14" fontId="5" fillId="7" borderId="4" xfId="0" applyNumberFormat="1" applyFont="1" applyFill="1" applyBorder="1" applyAlignment="1" applyProtection="1">
      <alignment horizontal="center"/>
      <protection locked="0"/>
    </xf>
    <xf numFmtId="14" fontId="5" fillId="7" borderId="5" xfId="0" applyNumberFormat="1" applyFont="1" applyFill="1" applyBorder="1" applyAlignment="1" applyProtection="1">
      <alignment horizontal="center"/>
      <protection locked="0"/>
    </xf>
    <xf numFmtId="14" fontId="5" fillId="7" borderId="6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Alignment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6" fillId="8" borderId="21" xfId="0" applyFont="1" applyFill="1" applyBorder="1" applyAlignment="1" applyProtection="1">
      <alignment horizontal="center" vertical="center" wrapText="1"/>
    </xf>
    <xf numFmtId="0" fontId="26" fillId="8" borderId="22" xfId="0" applyFont="1" applyFill="1" applyBorder="1" applyAlignment="1" applyProtection="1">
      <alignment horizontal="center" vertical="center" wrapText="1"/>
    </xf>
    <xf numFmtId="0" fontId="26" fillId="8" borderId="30" xfId="0" applyFont="1" applyFill="1" applyBorder="1" applyAlignment="1" applyProtection="1">
      <alignment horizontal="center" vertical="center" wrapText="1"/>
    </xf>
    <xf numFmtId="0" fontId="25" fillId="8" borderId="8" xfId="0" applyNumberFormat="1" applyFont="1" applyFill="1" applyBorder="1" applyAlignment="1" applyProtection="1">
      <alignment horizontal="center" vertical="center" wrapText="1"/>
    </xf>
    <xf numFmtId="0" fontId="25" fillId="8" borderId="0" xfId="0" applyNumberFormat="1" applyFont="1" applyFill="1" applyBorder="1" applyAlignment="1" applyProtection="1">
      <alignment horizontal="center" vertical="center" wrapText="1"/>
    </xf>
    <xf numFmtId="0" fontId="25" fillId="8" borderId="9" xfId="0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30" fillId="8" borderId="8" xfId="0" applyFont="1" applyFill="1" applyBorder="1" applyAlignment="1" applyProtection="1">
      <alignment horizontal="right" vertical="center" wrapText="1"/>
    </xf>
    <xf numFmtId="0" fontId="30" fillId="8" borderId="0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center" textRotation="90"/>
      <protection locked="0"/>
    </xf>
    <xf numFmtId="0" fontId="7" fillId="2" borderId="7" xfId="0" applyFont="1" applyFill="1" applyBorder="1" applyAlignment="1" applyProtection="1">
      <alignment horizontal="center" textRotation="90"/>
      <protection locked="0"/>
    </xf>
    <xf numFmtId="2" fontId="0" fillId="0" borderId="0" xfId="0" applyNumberFormat="1" applyAlignment="1">
      <alignment horizontal="center"/>
    </xf>
    <xf numFmtId="14" fontId="29" fillId="0" borderId="0" xfId="0" applyNumberFormat="1" applyFont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/>
              <a:t>1. und 2. Halbjahr</a:t>
            </a:r>
            <a:endParaRPr lang="de-DE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'1. Halbjahr'!$D$64</c:f>
              <c:strCache>
                <c:ptCount val="1"/>
                <c:pt idx="0">
                  <c:v>Ø mündliche Noten und fachspezifische Leistungen</c:v>
                </c:pt>
              </c:strCache>
            </c:strRef>
          </c:tx>
          <c:cat>
            <c:strRef>
              <c:f>'1. Halbjahr'!$E$63:$P$63</c:f>
              <c:strCache>
                <c:ptCount val="11"/>
                <c:pt idx="0">
                  <c:v>Thema 1</c:v>
                </c:pt>
                <c:pt idx="2">
                  <c:v>Thema 2</c:v>
                </c:pt>
                <c:pt idx="4">
                  <c:v>Thema 3</c:v>
                </c:pt>
                <c:pt idx="6">
                  <c:v>Thema 4</c:v>
                </c:pt>
                <c:pt idx="8">
                  <c:v>Thema 5</c:v>
                </c:pt>
                <c:pt idx="10">
                  <c:v>Thema 6</c:v>
                </c:pt>
              </c:strCache>
            </c:strRef>
          </c:cat>
          <c:val>
            <c:numRef>
              <c:f>'1. Halbjahr'!$E$64:$P$64</c:f>
              <c:numCache>
                <c:formatCode>0.00</c:formatCode>
                <c:ptCount val="12"/>
                <c:pt idx="0">
                  <c:v>3.3950000000000005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 Halbjahr'!$D$65</c:f>
              <c:strCache>
                <c:ptCount val="1"/>
                <c:pt idx="0">
                  <c:v>Ø schriftliche Lernzielkontrollen</c:v>
                </c:pt>
              </c:strCache>
            </c:strRef>
          </c:tx>
          <c:cat>
            <c:strRef>
              <c:f>'1. Halbjahr'!$E$63:$P$63</c:f>
              <c:strCache>
                <c:ptCount val="11"/>
                <c:pt idx="0">
                  <c:v>Thema 1</c:v>
                </c:pt>
                <c:pt idx="2">
                  <c:v>Thema 2</c:v>
                </c:pt>
                <c:pt idx="4">
                  <c:v>Thema 3</c:v>
                </c:pt>
                <c:pt idx="6">
                  <c:v>Thema 4</c:v>
                </c:pt>
                <c:pt idx="8">
                  <c:v>Thema 5</c:v>
                </c:pt>
                <c:pt idx="10">
                  <c:v>Thema 6</c:v>
                </c:pt>
              </c:strCache>
            </c:strRef>
          </c:cat>
          <c:val>
            <c:numRef>
              <c:f>'1. Halbjahr'!$E$65:$P$65</c:f>
              <c:numCache>
                <c:formatCode>0.00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marker val="1"/>
        <c:axId val="120262656"/>
        <c:axId val="120264192"/>
      </c:lineChart>
      <c:catAx>
        <c:axId val="120262656"/>
        <c:scaling>
          <c:orientation val="minMax"/>
        </c:scaling>
        <c:axPos val="b"/>
        <c:tickLblPos val="nextTo"/>
        <c:crossAx val="120264192"/>
        <c:crosses val="autoZero"/>
        <c:auto val="1"/>
        <c:lblAlgn val="ctr"/>
        <c:lblOffset val="100"/>
      </c:catAx>
      <c:valAx>
        <c:axId val="120264192"/>
        <c:scaling>
          <c:orientation val="minMax"/>
        </c:scaling>
        <c:axPos val="l"/>
        <c:majorGridlines/>
        <c:numFmt formatCode="#,##0.00" sourceLinked="0"/>
        <c:tickLblPos val="nextTo"/>
        <c:crossAx val="120262656"/>
        <c:crosses val="autoZero"/>
        <c:crossBetween val="between"/>
      </c:valAx>
    </c:plotArea>
    <c:legend>
      <c:legendPos val="r"/>
      <c:layout/>
    </c:legend>
    <c:plotVisOnly val="1"/>
    <c:dispBlanksAs val="span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/>
              <a:t>1. und 2. Halbjahr</a:t>
            </a:r>
            <a:endParaRPr lang="de-DE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'1. Halbjahr'!$D$64</c:f>
              <c:strCache>
                <c:ptCount val="1"/>
                <c:pt idx="0">
                  <c:v>Ø mündliche Noten und fachspezifische Leistungen</c:v>
                </c:pt>
              </c:strCache>
            </c:strRef>
          </c:tx>
          <c:cat>
            <c:strRef>
              <c:f>'1. Halbjahr'!$E$63:$P$63</c:f>
              <c:strCache>
                <c:ptCount val="11"/>
                <c:pt idx="0">
                  <c:v>Thema 1</c:v>
                </c:pt>
                <c:pt idx="2">
                  <c:v>Thema 2</c:v>
                </c:pt>
                <c:pt idx="4">
                  <c:v>Thema 3</c:v>
                </c:pt>
                <c:pt idx="6">
                  <c:v>Thema 4</c:v>
                </c:pt>
                <c:pt idx="8">
                  <c:v>Thema 5</c:v>
                </c:pt>
                <c:pt idx="10">
                  <c:v>Thema 6</c:v>
                </c:pt>
              </c:strCache>
            </c:strRef>
          </c:cat>
          <c:val>
            <c:numRef>
              <c:f>'1. Halbjahr'!$E$64:$P$64</c:f>
              <c:numCache>
                <c:formatCode>0.00</c:formatCode>
                <c:ptCount val="12"/>
                <c:pt idx="0">
                  <c:v>3.3950000000000005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 Halbjahr'!$D$65</c:f>
              <c:strCache>
                <c:ptCount val="1"/>
                <c:pt idx="0">
                  <c:v>Ø schriftliche Lernzielkontrollen</c:v>
                </c:pt>
              </c:strCache>
            </c:strRef>
          </c:tx>
          <c:cat>
            <c:strRef>
              <c:f>'1. Halbjahr'!$E$63:$P$63</c:f>
              <c:strCache>
                <c:ptCount val="11"/>
                <c:pt idx="0">
                  <c:v>Thema 1</c:v>
                </c:pt>
                <c:pt idx="2">
                  <c:v>Thema 2</c:v>
                </c:pt>
                <c:pt idx="4">
                  <c:v>Thema 3</c:v>
                </c:pt>
                <c:pt idx="6">
                  <c:v>Thema 4</c:v>
                </c:pt>
                <c:pt idx="8">
                  <c:v>Thema 5</c:v>
                </c:pt>
                <c:pt idx="10">
                  <c:v>Thema 6</c:v>
                </c:pt>
              </c:strCache>
            </c:strRef>
          </c:cat>
          <c:val>
            <c:numRef>
              <c:f>'1. Halbjahr'!$E$65:$P$65</c:f>
              <c:numCache>
                <c:formatCode>0.00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marker val="1"/>
        <c:axId val="120306688"/>
        <c:axId val="121123584"/>
      </c:lineChart>
      <c:catAx>
        <c:axId val="120306688"/>
        <c:scaling>
          <c:orientation val="minMax"/>
        </c:scaling>
        <c:axPos val="b"/>
        <c:numFmt formatCode="General" sourceLinked="1"/>
        <c:tickLblPos val="nextTo"/>
        <c:crossAx val="121123584"/>
        <c:crosses val="autoZero"/>
        <c:auto val="1"/>
        <c:lblAlgn val="ctr"/>
        <c:lblOffset val="100"/>
      </c:catAx>
      <c:valAx>
        <c:axId val="121123584"/>
        <c:scaling>
          <c:orientation val="minMax"/>
        </c:scaling>
        <c:axPos val="l"/>
        <c:majorGridlines/>
        <c:numFmt formatCode="#,##0.00" sourceLinked="0"/>
        <c:tickLblPos val="nextTo"/>
        <c:crossAx val="120306688"/>
        <c:crosses val="autoZero"/>
        <c:crossBetween val="between"/>
      </c:valAx>
    </c:plotArea>
    <c:legend>
      <c:legendPos val="r"/>
    </c:legend>
    <c:plotVisOnly val="1"/>
    <c:dispBlanksAs val="span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238125</xdr:colOff>
      <xdr:row>70</xdr:row>
      <xdr:rowOff>57150</xdr:rowOff>
    </xdr:from>
    <xdr:to>
      <xdr:col>32</xdr:col>
      <xdr:colOff>200027</xdr:colOff>
      <xdr:row>77</xdr:row>
      <xdr:rowOff>180026</xdr:rowOff>
    </xdr:to>
    <xdr:pic>
      <xdr:nvPicPr>
        <xdr:cNvPr id="4" name="Grafik 3" descr="suses0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0575" y="13144500"/>
          <a:ext cx="1047752" cy="1456376"/>
        </a:xfrm>
        <a:prstGeom prst="rect">
          <a:avLst/>
        </a:prstGeom>
      </xdr:spPr>
    </xdr:pic>
    <xdr:clientData/>
  </xdr:twoCellAnchor>
  <xdr:twoCellAnchor>
    <xdr:from>
      <xdr:col>2</xdr:col>
      <xdr:colOff>638175</xdr:colOff>
      <xdr:row>61</xdr:row>
      <xdr:rowOff>161925</xdr:rowOff>
    </xdr:from>
    <xdr:to>
      <xdr:col>26</xdr:col>
      <xdr:colOff>38100</xdr:colOff>
      <xdr:row>77</xdr:row>
      <xdr:rowOff>38100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61</xdr:row>
      <xdr:rowOff>142875</xdr:rowOff>
    </xdr:from>
    <xdr:to>
      <xdr:col>25</xdr:col>
      <xdr:colOff>238125</xdr:colOff>
      <xdr:row>77</xdr:row>
      <xdr:rowOff>19050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29</xdr:col>
      <xdr:colOff>47625</xdr:colOff>
      <xdr:row>69</xdr:row>
      <xdr:rowOff>43244</xdr:rowOff>
    </xdr:from>
    <xdr:to>
      <xdr:col>32</xdr:col>
      <xdr:colOff>209552</xdr:colOff>
      <xdr:row>76</xdr:row>
      <xdr:rowOff>166120</xdr:rowOff>
    </xdr:to>
    <xdr:pic>
      <xdr:nvPicPr>
        <xdr:cNvPr id="5" name="Grafik 4" descr="suses0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0" y="12987719"/>
          <a:ext cx="1047752" cy="1456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topLeftCell="A28" workbookViewId="0">
      <selection activeCell="U5" sqref="U5"/>
    </sheetView>
  </sheetViews>
  <sheetFormatPr baseColWidth="10" defaultRowHeight="15"/>
  <cols>
    <col min="1" max="1" width="3" bestFit="1" customWidth="1"/>
    <col min="2" max="2" width="11.7109375" bestFit="1" customWidth="1"/>
    <col min="3" max="3" width="9.7109375" bestFit="1" customWidth="1"/>
    <col min="4" max="19" width="3.85546875" customWidth="1"/>
    <col min="20" max="20" width="4.28515625" style="2" customWidth="1"/>
    <col min="21" max="21" width="3.85546875" customWidth="1"/>
    <col min="22" max="22" width="4.28515625" style="1" customWidth="1"/>
    <col min="23" max="24" width="3.85546875" customWidth="1"/>
    <col min="25" max="25" width="4.28515625" style="1" customWidth="1"/>
    <col min="26" max="27" width="3.85546875" customWidth="1"/>
    <col min="28" max="28" width="4.28515625" style="1" customWidth="1"/>
    <col min="29" max="29" width="3.85546875" customWidth="1"/>
    <col min="30" max="30" width="3.7109375" customWidth="1"/>
    <col min="31" max="31" width="4.28515625" customWidth="1"/>
    <col min="32" max="32" width="4.42578125" style="2" customWidth="1"/>
    <col min="33" max="33" width="3.85546875" customWidth="1"/>
  </cols>
  <sheetData>
    <row r="1" spans="1:33" ht="15" customHeight="1">
      <c r="A1" s="167" t="s">
        <v>51</v>
      </c>
      <c r="B1" s="168"/>
      <c r="C1" s="169"/>
      <c r="D1" s="180" t="s">
        <v>0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4">
        <v>50</v>
      </c>
      <c r="U1" s="206" t="s">
        <v>1</v>
      </c>
      <c r="V1" s="206"/>
      <c r="W1" s="206"/>
      <c r="X1" s="206"/>
      <c r="Y1" s="206"/>
      <c r="Z1" s="206"/>
      <c r="AA1" s="206"/>
      <c r="AB1" s="206"/>
      <c r="AC1" s="206"/>
      <c r="AD1" s="15">
        <v>50</v>
      </c>
      <c r="AE1" s="42"/>
      <c r="AF1" s="43" t="s">
        <v>8</v>
      </c>
      <c r="AG1" s="44"/>
    </row>
    <row r="2" spans="1:33" ht="15" customHeight="1">
      <c r="A2" s="174" t="s">
        <v>52</v>
      </c>
      <c r="B2" s="175"/>
      <c r="C2" s="176"/>
      <c r="D2" s="184" t="s">
        <v>10</v>
      </c>
      <c r="E2" s="184"/>
      <c r="F2" s="184"/>
      <c r="G2" s="184"/>
      <c r="H2" s="185"/>
      <c r="I2" s="186" t="s">
        <v>11</v>
      </c>
      <c r="J2" s="184"/>
      <c r="K2" s="184"/>
      <c r="L2" s="184"/>
      <c r="M2" s="185"/>
      <c r="N2" s="186" t="s">
        <v>12</v>
      </c>
      <c r="O2" s="184"/>
      <c r="P2" s="184"/>
      <c r="Q2" s="184"/>
      <c r="R2" s="184"/>
      <c r="S2" s="207" t="s">
        <v>13</v>
      </c>
      <c r="T2" s="45" t="s">
        <v>2</v>
      </c>
      <c r="U2" s="213">
        <v>36892</v>
      </c>
      <c r="V2" s="214"/>
      <c r="W2" s="215"/>
      <c r="X2" s="213">
        <v>37289</v>
      </c>
      <c r="Y2" s="214"/>
      <c r="Z2" s="215"/>
      <c r="AA2" s="213">
        <v>37683</v>
      </c>
      <c r="AB2" s="214"/>
      <c r="AC2" s="215"/>
      <c r="AD2" s="46" t="s">
        <v>2</v>
      </c>
      <c r="AE2" s="47"/>
      <c r="AF2" s="48" t="s">
        <v>2</v>
      </c>
      <c r="AG2" s="49"/>
    </row>
    <row r="3" spans="1:33" ht="51" customHeight="1">
      <c r="A3" s="170" t="s">
        <v>54</v>
      </c>
      <c r="B3" s="171"/>
      <c r="C3" s="109" t="s">
        <v>53</v>
      </c>
      <c r="D3" s="196"/>
      <c r="E3" s="177"/>
      <c r="F3" s="188"/>
      <c r="G3" s="177"/>
      <c r="H3" s="177"/>
      <c r="I3" s="177"/>
      <c r="J3" s="177"/>
      <c r="K3" s="177"/>
      <c r="L3" s="188"/>
      <c r="M3" s="177"/>
      <c r="N3" s="177"/>
      <c r="O3" s="188"/>
      <c r="P3" s="177"/>
      <c r="Q3" s="177"/>
      <c r="R3" s="177"/>
      <c r="S3" s="208"/>
      <c r="T3" s="181" t="s">
        <v>3</v>
      </c>
      <c r="U3" s="50" t="s">
        <v>4</v>
      </c>
      <c r="V3" s="82">
        <v>1</v>
      </c>
      <c r="W3" s="194" t="s">
        <v>6</v>
      </c>
      <c r="X3" s="50" t="s">
        <v>4</v>
      </c>
      <c r="Y3" s="82">
        <v>2</v>
      </c>
      <c r="Z3" s="194" t="s">
        <v>6</v>
      </c>
      <c r="AA3" s="50" t="s">
        <v>4</v>
      </c>
      <c r="AB3" s="82">
        <v>3</v>
      </c>
      <c r="AC3" s="194" t="s">
        <v>6</v>
      </c>
      <c r="AD3" s="198" t="s">
        <v>6</v>
      </c>
      <c r="AE3" s="51"/>
      <c r="AF3" s="192" t="s">
        <v>9</v>
      </c>
      <c r="AG3" s="211" t="s">
        <v>7</v>
      </c>
    </row>
    <row r="4" spans="1:33" ht="17.25" customHeight="1">
      <c r="A4" s="52" t="s">
        <v>16</v>
      </c>
      <c r="B4" s="53" t="s">
        <v>14</v>
      </c>
      <c r="C4" s="54" t="s">
        <v>15</v>
      </c>
      <c r="D4" s="197"/>
      <c r="E4" s="178"/>
      <c r="F4" s="189"/>
      <c r="G4" s="178"/>
      <c r="H4" s="178"/>
      <c r="I4" s="178"/>
      <c r="J4" s="178"/>
      <c r="K4" s="178"/>
      <c r="L4" s="189"/>
      <c r="M4" s="178"/>
      <c r="N4" s="178"/>
      <c r="O4" s="189"/>
      <c r="P4" s="178"/>
      <c r="Q4" s="178"/>
      <c r="R4" s="178"/>
      <c r="S4" s="209"/>
      <c r="T4" s="182"/>
      <c r="U4" s="13">
        <v>11</v>
      </c>
      <c r="V4" s="81" t="s">
        <v>5</v>
      </c>
      <c r="W4" s="195"/>
      <c r="X4" s="13">
        <v>22</v>
      </c>
      <c r="Y4" s="81" t="s">
        <v>5</v>
      </c>
      <c r="Z4" s="195"/>
      <c r="AA4" s="13">
        <v>33</v>
      </c>
      <c r="AB4" s="81" t="s">
        <v>5</v>
      </c>
      <c r="AC4" s="195"/>
      <c r="AD4" s="199"/>
      <c r="AE4" s="55"/>
      <c r="AF4" s="193"/>
      <c r="AG4" s="212"/>
    </row>
    <row r="5" spans="1:33">
      <c r="A5" s="56">
        <v>1</v>
      </c>
      <c r="B5" s="139" t="s">
        <v>57</v>
      </c>
      <c r="C5" s="140"/>
      <c r="D5" s="152">
        <v>1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78">
        <f>IF(SUM(D5:S5)&gt;0,AVERAGE(D5:S5),"0")</f>
        <v>1</v>
      </c>
      <c r="U5" s="164"/>
      <c r="V5" s="37">
        <f>U5*100/$U$4</f>
        <v>0</v>
      </c>
      <c r="W5" s="3" t="str">
        <f t="shared" ref="W5:W31" si="0">IF(V5&gt;=$AB$34-0.5,1,IF(V5&gt;=$AC$34-0.5,2,IF(V5&gt;=$AD$34-0.5,3,IF(V5&gt;=$AE$34-0.5,4,IF(V5&gt;=$AF$34-0.5,5,IF(V5&gt;0,6,""))))))</f>
        <v/>
      </c>
      <c r="X5" s="164"/>
      <c r="Y5" s="37">
        <f>X5*100/$X$4</f>
        <v>0</v>
      </c>
      <c r="Z5" s="3" t="str">
        <f t="shared" ref="Z5:Z31" si="1">IF(Y5&gt;=$AB$34-0.5,1,IF(Y5&gt;=$AC$34-0.5,2,IF(Y5&gt;=$AD$34-0.5,3,IF(Y5&gt;=$AE$34-0.5,4,IF(Y5&gt;=$AF$34-0.5,5,IF(Y5&gt;0,6,""))))))</f>
        <v/>
      </c>
      <c r="AA5" s="164"/>
      <c r="AB5" s="37">
        <f t="shared" ref="AB5:AB31" si="2">AA5*100/$AA$4</f>
        <v>0</v>
      </c>
      <c r="AC5" s="3" t="str">
        <f t="shared" ref="AC5:AC31" si="3">IF(AB5&gt;=$AB$34-0.5,1,IF(AB5&gt;=$AC$34-0.5,2,IF(AB5&gt;=$AD$34-0.5,3,IF(AB5&gt;=$AE$34-0.5,4,IF(AB5&gt;=$AF$34-0.5,5,IF(AB5&gt;0,6,""))))))</f>
        <v/>
      </c>
      <c r="AD5" s="78" t="str">
        <f>IF(SUM(AC5,Z5,W5)&gt;0,AVERAGE(AC5,Z5,W5),"0")</f>
        <v>0</v>
      </c>
      <c r="AE5" s="5"/>
      <c r="AF5" s="40">
        <f>IF(AD5="0",T5,(T5*$T$1+AD5*$AD$1)/($T$1+$AD$1))</f>
        <v>1</v>
      </c>
      <c r="AG5" s="11"/>
    </row>
    <row r="6" spans="1:33">
      <c r="A6" s="57">
        <v>2</v>
      </c>
      <c r="B6" s="141" t="s">
        <v>57</v>
      </c>
      <c r="C6" s="142" t="s">
        <v>63</v>
      </c>
      <c r="D6" s="153">
        <v>1.4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79">
        <f t="shared" ref="T6:T30" si="4">IF(SUM(D6:S6)&gt;0,AVERAGE(D6:S6),"0")</f>
        <v>1.4</v>
      </c>
      <c r="U6" s="165"/>
      <c r="V6" s="38">
        <f t="shared" ref="V6:V31" si="5">U6*100/$U$4</f>
        <v>0</v>
      </c>
      <c r="W6" s="4" t="str">
        <f t="shared" si="0"/>
        <v/>
      </c>
      <c r="X6" s="165"/>
      <c r="Y6" s="38">
        <f t="shared" ref="Y6:Y31" si="6">X6*100/$X$4</f>
        <v>0</v>
      </c>
      <c r="Z6" s="4" t="str">
        <f t="shared" si="1"/>
        <v/>
      </c>
      <c r="AA6" s="165"/>
      <c r="AB6" s="38">
        <f t="shared" si="2"/>
        <v>0</v>
      </c>
      <c r="AC6" s="4" t="str">
        <f t="shared" si="3"/>
        <v/>
      </c>
      <c r="AD6" s="79" t="str">
        <f t="shared" ref="AD6:AD31" si="7">IF(SUM(AC6,Z6,W6)&gt;0,AVERAGE(AC6,Z6,W6),"0")</f>
        <v>0</v>
      </c>
      <c r="AE6" s="6"/>
      <c r="AF6" s="41">
        <f t="shared" ref="AF6:AF30" si="8">IF(AD6="0",T6,(T6*$T$1+AD6*$AD$1)/($T$1+$AD$1))</f>
        <v>1.4</v>
      </c>
      <c r="AG6" s="12"/>
    </row>
    <row r="7" spans="1:33">
      <c r="A7" s="56">
        <v>3</v>
      </c>
      <c r="B7" s="139" t="s">
        <v>66</v>
      </c>
      <c r="C7" s="140"/>
      <c r="D7" s="152">
        <v>1.5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78">
        <f t="shared" si="4"/>
        <v>1.5</v>
      </c>
      <c r="U7" s="164"/>
      <c r="V7" s="37">
        <f t="shared" si="5"/>
        <v>0</v>
      </c>
      <c r="W7" s="3" t="str">
        <f t="shared" si="0"/>
        <v/>
      </c>
      <c r="X7" s="164"/>
      <c r="Y7" s="37">
        <f t="shared" si="6"/>
        <v>0</v>
      </c>
      <c r="Z7" s="3" t="str">
        <f t="shared" si="1"/>
        <v/>
      </c>
      <c r="AA7" s="164"/>
      <c r="AB7" s="37">
        <f t="shared" si="2"/>
        <v>0</v>
      </c>
      <c r="AC7" s="3" t="str">
        <f t="shared" si="3"/>
        <v/>
      </c>
      <c r="AD7" s="78" t="str">
        <f t="shared" si="7"/>
        <v>0</v>
      </c>
      <c r="AE7" s="5"/>
      <c r="AF7" s="40">
        <f t="shared" si="8"/>
        <v>1.5</v>
      </c>
      <c r="AG7" s="11"/>
    </row>
    <row r="8" spans="1:33">
      <c r="A8" s="57">
        <v>4</v>
      </c>
      <c r="B8" s="141" t="s">
        <v>58</v>
      </c>
      <c r="C8" s="142" t="s">
        <v>64</v>
      </c>
      <c r="D8" s="153">
        <v>1.6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79">
        <f t="shared" si="4"/>
        <v>1.6</v>
      </c>
      <c r="U8" s="165"/>
      <c r="V8" s="38">
        <f t="shared" si="5"/>
        <v>0</v>
      </c>
      <c r="W8" s="4" t="str">
        <f t="shared" si="0"/>
        <v/>
      </c>
      <c r="X8" s="165"/>
      <c r="Y8" s="38">
        <f t="shared" si="6"/>
        <v>0</v>
      </c>
      <c r="Z8" s="4" t="str">
        <f t="shared" si="1"/>
        <v/>
      </c>
      <c r="AA8" s="165"/>
      <c r="AB8" s="38">
        <f t="shared" si="2"/>
        <v>0</v>
      </c>
      <c r="AC8" s="4" t="str">
        <f t="shared" si="3"/>
        <v/>
      </c>
      <c r="AD8" s="79" t="str">
        <f t="shared" si="7"/>
        <v>0</v>
      </c>
      <c r="AE8" s="6"/>
      <c r="AF8" s="41">
        <f t="shared" si="8"/>
        <v>1.6</v>
      </c>
      <c r="AG8" s="12"/>
    </row>
    <row r="9" spans="1:33">
      <c r="A9" s="56">
        <v>5</v>
      </c>
      <c r="B9" s="139" t="s">
        <v>58</v>
      </c>
      <c r="C9" s="140"/>
      <c r="D9" s="152">
        <v>2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78">
        <f t="shared" si="4"/>
        <v>2</v>
      </c>
      <c r="U9" s="164"/>
      <c r="V9" s="37">
        <f t="shared" si="5"/>
        <v>0</v>
      </c>
      <c r="W9" s="3" t="str">
        <f t="shared" si="0"/>
        <v/>
      </c>
      <c r="X9" s="164"/>
      <c r="Y9" s="37">
        <f t="shared" si="6"/>
        <v>0</v>
      </c>
      <c r="Z9" s="3" t="str">
        <f t="shared" si="1"/>
        <v/>
      </c>
      <c r="AA9" s="164"/>
      <c r="AB9" s="37">
        <f t="shared" si="2"/>
        <v>0</v>
      </c>
      <c r="AC9" s="3" t="str">
        <f t="shared" si="3"/>
        <v/>
      </c>
      <c r="AD9" s="78" t="str">
        <f t="shared" si="7"/>
        <v>0</v>
      </c>
      <c r="AE9" s="5"/>
      <c r="AF9" s="40">
        <f t="shared" si="8"/>
        <v>2</v>
      </c>
      <c r="AG9" s="11"/>
    </row>
    <row r="10" spans="1:33">
      <c r="A10" s="57">
        <v>6</v>
      </c>
      <c r="B10" s="141" t="s">
        <v>58</v>
      </c>
      <c r="C10" s="142" t="s">
        <v>63</v>
      </c>
      <c r="D10" s="153">
        <v>2.4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79">
        <f t="shared" si="4"/>
        <v>2.4</v>
      </c>
      <c r="U10" s="165"/>
      <c r="V10" s="38">
        <f t="shared" si="5"/>
        <v>0</v>
      </c>
      <c r="W10" s="4" t="str">
        <f t="shared" si="0"/>
        <v/>
      </c>
      <c r="X10" s="165"/>
      <c r="Y10" s="38">
        <f t="shared" si="6"/>
        <v>0</v>
      </c>
      <c r="Z10" s="4" t="str">
        <f t="shared" si="1"/>
        <v/>
      </c>
      <c r="AA10" s="165"/>
      <c r="AB10" s="38">
        <f t="shared" si="2"/>
        <v>0</v>
      </c>
      <c r="AC10" s="4" t="str">
        <f t="shared" si="3"/>
        <v/>
      </c>
      <c r="AD10" s="79" t="str">
        <f t="shared" si="7"/>
        <v>0</v>
      </c>
      <c r="AE10" s="6"/>
      <c r="AF10" s="41">
        <f t="shared" si="8"/>
        <v>2.4</v>
      </c>
      <c r="AG10" s="12"/>
    </row>
    <row r="11" spans="1:33">
      <c r="A11" s="56">
        <v>7</v>
      </c>
      <c r="B11" s="139" t="s">
        <v>65</v>
      </c>
      <c r="C11" s="140"/>
      <c r="D11" s="152">
        <v>2.5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78">
        <f t="shared" si="4"/>
        <v>2.5</v>
      </c>
      <c r="U11" s="164"/>
      <c r="V11" s="37">
        <f t="shared" si="5"/>
        <v>0</v>
      </c>
      <c r="W11" s="3" t="str">
        <f t="shared" si="0"/>
        <v/>
      </c>
      <c r="X11" s="164"/>
      <c r="Y11" s="37">
        <f t="shared" si="6"/>
        <v>0</v>
      </c>
      <c r="Z11" s="3" t="str">
        <f t="shared" si="1"/>
        <v/>
      </c>
      <c r="AA11" s="164"/>
      <c r="AB11" s="37">
        <f t="shared" si="2"/>
        <v>0</v>
      </c>
      <c r="AC11" s="3" t="str">
        <f t="shared" si="3"/>
        <v/>
      </c>
      <c r="AD11" s="78" t="str">
        <f t="shared" si="7"/>
        <v>0</v>
      </c>
      <c r="AE11" s="5"/>
      <c r="AF11" s="40">
        <f t="shared" si="8"/>
        <v>2.5</v>
      </c>
      <c r="AG11" s="11"/>
    </row>
    <row r="12" spans="1:33">
      <c r="A12" s="57">
        <v>8</v>
      </c>
      <c r="B12" s="141" t="s">
        <v>59</v>
      </c>
      <c r="C12" s="142" t="s">
        <v>64</v>
      </c>
      <c r="D12" s="153">
        <v>2.6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79">
        <f t="shared" si="4"/>
        <v>2.6</v>
      </c>
      <c r="U12" s="165"/>
      <c r="V12" s="38">
        <f t="shared" si="5"/>
        <v>0</v>
      </c>
      <c r="W12" s="4" t="str">
        <f t="shared" si="0"/>
        <v/>
      </c>
      <c r="X12" s="165"/>
      <c r="Y12" s="38">
        <f t="shared" si="6"/>
        <v>0</v>
      </c>
      <c r="Z12" s="4" t="str">
        <f t="shared" si="1"/>
        <v/>
      </c>
      <c r="AA12" s="165"/>
      <c r="AB12" s="38">
        <f t="shared" si="2"/>
        <v>0</v>
      </c>
      <c r="AC12" s="4" t="str">
        <f t="shared" si="3"/>
        <v/>
      </c>
      <c r="AD12" s="79" t="str">
        <f t="shared" si="7"/>
        <v>0</v>
      </c>
      <c r="AE12" s="6"/>
      <c r="AF12" s="41">
        <f t="shared" si="8"/>
        <v>2.6</v>
      </c>
      <c r="AG12" s="12"/>
    </row>
    <row r="13" spans="1:33">
      <c r="A13" s="56">
        <v>9</v>
      </c>
      <c r="B13" s="139" t="s">
        <v>59</v>
      </c>
      <c r="C13" s="140"/>
      <c r="D13" s="152">
        <v>3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78">
        <f t="shared" si="4"/>
        <v>3</v>
      </c>
      <c r="U13" s="164"/>
      <c r="V13" s="37">
        <f t="shared" si="5"/>
        <v>0</v>
      </c>
      <c r="W13" s="3" t="str">
        <f t="shared" si="0"/>
        <v/>
      </c>
      <c r="X13" s="164"/>
      <c r="Y13" s="37">
        <f t="shared" si="6"/>
        <v>0</v>
      </c>
      <c r="Z13" s="3" t="str">
        <f t="shared" si="1"/>
        <v/>
      </c>
      <c r="AA13" s="164"/>
      <c r="AB13" s="37">
        <f t="shared" si="2"/>
        <v>0</v>
      </c>
      <c r="AC13" s="3" t="str">
        <f t="shared" si="3"/>
        <v/>
      </c>
      <c r="AD13" s="78" t="str">
        <f t="shared" si="7"/>
        <v>0</v>
      </c>
      <c r="AE13" s="5"/>
      <c r="AF13" s="40">
        <f t="shared" si="8"/>
        <v>3</v>
      </c>
      <c r="AG13" s="11"/>
    </row>
    <row r="14" spans="1:33">
      <c r="A14" s="57">
        <v>10</v>
      </c>
      <c r="B14" s="141" t="s">
        <v>59</v>
      </c>
      <c r="C14" s="142" t="s">
        <v>63</v>
      </c>
      <c r="D14" s="153">
        <v>3.4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79">
        <f t="shared" si="4"/>
        <v>3.4</v>
      </c>
      <c r="U14" s="165"/>
      <c r="V14" s="38">
        <f t="shared" si="5"/>
        <v>0</v>
      </c>
      <c r="W14" s="4" t="str">
        <f t="shared" si="0"/>
        <v/>
      </c>
      <c r="X14" s="165"/>
      <c r="Y14" s="38">
        <f t="shared" si="6"/>
        <v>0</v>
      </c>
      <c r="Z14" s="4" t="str">
        <f t="shared" si="1"/>
        <v/>
      </c>
      <c r="AA14" s="165"/>
      <c r="AB14" s="38">
        <f t="shared" si="2"/>
        <v>0</v>
      </c>
      <c r="AC14" s="4" t="str">
        <f t="shared" si="3"/>
        <v/>
      </c>
      <c r="AD14" s="79" t="str">
        <f t="shared" si="7"/>
        <v>0</v>
      </c>
      <c r="AE14" s="6"/>
      <c r="AF14" s="41">
        <f t="shared" si="8"/>
        <v>3.4</v>
      </c>
      <c r="AG14" s="12"/>
    </row>
    <row r="15" spans="1:33">
      <c r="A15" s="56">
        <v>11</v>
      </c>
      <c r="B15" s="139" t="s">
        <v>69</v>
      </c>
      <c r="C15" s="140"/>
      <c r="D15" s="152">
        <v>3.5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78">
        <f t="shared" si="4"/>
        <v>3.5</v>
      </c>
      <c r="U15" s="164"/>
      <c r="V15" s="37">
        <f t="shared" si="5"/>
        <v>0</v>
      </c>
      <c r="W15" s="3" t="str">
        <f t="shared" si="0"/>
        <v/>
      </c>
      <c r="X15" s="164"/>
      <c r="Y15" s="37">
        <f t="shared" si="6"/>
        <v>0</v>
      </c>
      <c r="Z15" s="3" t="str">
        <f t="shared" si="1"/>
        <v/>
      </c>
      <c r="AA15" s="164"/>
      <c r="AB15" s="37">
        <f t="shared" si="2"/>
        <v>0</v>
      </c>
      <c r="AC15" s="3" t="str">
        <f t="shared" si="3"/>
        <v/>
      </c>
      <c r="AD15" s="78" t="str">
        <f t="shared" si="7"/>
        <v>0</v>
      </c>
      <c r="AE15" s="5"/>
      <c r="AF15" s="40">
        <f t="shared" si="8"/>
        <v>3.5</v>
      </c>
      <c r="AG15" s="11"/>
    </row>
    <row r="16" spans="1:33">
      <c r="A16" s="57">
        <v>12</v>
      </c>
      <c r="B16" s="141" t="s">
        <v>60</v>
      </c>
      <c r="C16" s="142" t="s">
        <v>64</v>
      </c>
      <c r="D16" s="153">
        <v>3.6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79">
        <f t="shared" si="4"/>
        <v>3.6</v>
      </c>
      <c r="U16" s="165"/>
      <c r="V16" s="38">
        <f t="shared" si="5"/>
        <v>0</v>
      </c>
      <c r="W16" s="4" t="str">
        <f t="shared" si="0"/>
        <v/>
      </c>
      <c r="X16" s="165"/>
      <c r="Y16" s="38">
        <f t="shared" si="6"/>
        <v>0</v>
      </c>
      <c r="Z16" s="4" t="str">
        <f t="shared" si="1"/>
        <v/>
      </c>
      <c r="AA16" s="165"/>
      <c r="AB16" s="38">
        <f t="shared" si="2"/>
        <v>0</v>
      </c>
      <c r="AC16" s="4" t="str">
        <f t="shared" si="3"/>
        <v/>
      </c>
      <c r="AD16" s="79" t="str">
        <f t="shared" si="7"/>
        <v>0</v>
      </c>
      <c r="AE16" s="6"/>
      <c r="AF16" s="41">
        <f t="shared" si="8"/>
        <v>3.6</v>
      </c>
      <c r="AG16" s="12"/>
    </row>
    <row r="17" spans="1:33">
      <c r="A17" s="56">
        <v>13</v>
      </c>
      <c r="B17" s="143" t="s">
        <v>60</v>
      </c>
      <c r="C17" s="144"/>
      <c r="D17" s="152">
        <v>4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78">
        <f t="shared" si="4"/>
        <v>4</v>
      </c>
      <c r="U17" s="164"/>
      <c r="V17" s="37">
        <f t="shared" si="5"/>
        <v>0</v>
      </c>
      <c r="W17" s="3" t="str">
        <f t="shared" si="0"/>
        <v/>
      </c>
      <c r="X17" s="164"/>
      <c r="Y17" s="37">
        <f t="shared" si="6"/>
        <v>0</v>
      </c>
      <c r="Z17" s="3" t="str">
        <f t="shared" si="1"/>
        <v/>
      </c>
      <c r="AA17" s="164"/>
      <c r="AB17" s="37">
        <f t="shared" si="2"/>
        <v>0</v>
      </c>
      <c r="AC17" s="3" t="str">
        <f t="shared" si="3"/>
        <v/>
      </c>
      <c r="AD17" s="78" t="str">
        <f t="shared" si="7"/>
        <v>0</v>
      </c>
      <c r="AE17" s="5"/>
      <c r="AF17" s="40">
        <f t="shared" si="8"/>
        <v>4</v>
      </c>
      <c r="AG17" s="11"/>
    </row>
    <row r="18" spans="1:33">
      <c r="A18" s="57">
        <v>14</v>
      </c>
      <c r="B18" s="145" t="s">
        <v>60</v>
      </c>
      <c r="C18" s="146" t="s">
        <v>63</v>
      </c>
      <c r="D18" s="153">
        <v>4.4000000000000004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79">
        <f t="shared" si="4"/>
        <v>4.4000000000000004</v>
      </c>
      <c r="U18" s="165"/>
      <c r="V18" s="38">
        <f t="shared" si="5"/>
        <v>0</v>
      </c>
      <c r="W18" s="4" t="str">
        <f t="shared" si="0"/>
        <v/>
      </c>
      <c r="X18" s="165"/>
      <c r="Y18" s="38">
        <f t="shared" si="6"/>
        <v>0</v>
      </c>
      <c r="Z18" s="4" t="str">
        <f t="shared" si="1"/>
        <v/>
      </c>
      <c r="AA18" s="165"/>
      <c r="AB18" s="38">
        <f t="shared" si="2"/>
        <v>0</v>
      </c>
      <c r="AC18" s="4" t="str">
        <f t="shared" si="3"/>
        <v/>
      </c>
      <c r="AD18" s="79" t="str">
        <f t="shared" si="7"/>
        <v>0</v>
      </c>
      <c r="AE18" s="6"/>
      <c r="AF18" s="41">
        <f t="shared" si="8"/>
        <v>4.4000000000000004</v>
      </c>
      <c r="AG18" s="12"/>
    </row>
    <row r="19" spans="1:33">
      <c r="A19" s="56">
        <v>15</v>
      </c>
      <c r="B19" s="147" t="s">
        <v>68</v>
      </c>
      <c r="C19" s="148"/>
      <c r="D19" s="152">
        <v>4.5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78">
        <f t="shared" si="4"/>
        <v>4.5</v>
      </c>
      <c r="U19" s="164"/>
      <c r="V19" s="37">
        <f t="shared" si="5"/>
        <v>0</v>
      </c>
      <c r="W19" s="3" t="str">
        <f t="shared" si="0"/>
        <v/>
      </c>
      <c r="X19" s="164"/>
      <c r="Y19" s="37">
        <f t="shared" si="6"/>
        <v>0</v>
      </c>
      <c r="Z19" s="3" t="str">
        <f t="shared" si="1"/>
        <v/>
      </c>
      <c r="AA19" s="164"/>
      <c r="AB19" s="37">
        <f t="shared" si="2"/>
        <v>0</v>
      </c>
      <c r="AC19" s="3" t="str">
        <f t="shared" si="3"/>
        <v/>
      </c>
      <c r="AD19" s="78" t="str">
        <f t="shared" si="7"/>
        <v>0</v>
      </c>
      <c r="AE19" s="5"/>
      <c r="AF19" s="40">
        <f t="shared" si="8"/>
        <v>4.5</v>
      </c>
      <c r="AG19" s="11"/>
    </row>
    <row r="20" spans="1:33">
      <c r="A20" s="57">
        <v>16</v>
      </c>
      <c r="B20" s="149" t="s">
        <v>61</v>
      </c>
      <c r="C20" s="146" t="s">
        <v>64</v>
      </c>
      <c r="D20" s="153">
        <v>4.5999999999999996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79">
        <f t="shared" si="4"/>
        <v>4.5999999999999996</v>
      </c>
      <c r="U20" s="165"/>
      <c r="V20" s="38">
        <f t="shared" si="5"/>
        <v>0</v>
      </c>
      <c r="W20" s="4" t="str">
        <f t="shared" si="0"/>
        <v/>
      </c>
      <c r="X20" s="165"/>
      <c r="Y20" s="38">
        <f t="shared" si="6"/>
        <v>0</v>
      </c>
      <c r="Z20" s="4" t="str">
        <f t="shared" si="1"/>
        <v/>
      </c>
      <c r="AA20" s="165"/>
      <c r="AB20" s="38">
        <f t="shared" si="2"/>
        <v>0</v>
      </c>
      <c r="AC20" s="4" t="str">
        <f t="shared" si="3"/>
        <v/>
      </c>
      <c r="AD20" s="79" t="str">
        <f t="shared" si="7"/>
        <v>0</v>
      </c>
      <c r="AE20" s="6"/>
      <c r="AF20" s="41">
        <f t="shared" si="8"/>
        <v>4.5999999999999996</v>
      </c>
      <c r="AG20" s="12"/>
    </row>
    <row r="21" spans="1:33">
      <c r="A21" s="56">
        <v>17</v>
      </c>
      <c r="B21" s="147" t="s">
        <v>61</v>
      </c>
      <c r="C21" s="148"/>
      <c r="D21" s="152">
        <v>5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78">
        <f t="shared" si="4"/>
        <v>5</v>
      </c>
      <c r="U21" s="164"/>
      <c r="V21" s="37">
        <f t="shared" si="5"/>
        <v>0</v>
      </c>
      <c r="W21" s="3" t="str">
        <f t="shared" si="0"/>
        <v/>
      </c>
      <c r="X21" s="164"/>
      <c r="Y21" s="37">
        <f t="shared" si="6"/>
        <v>0</v>
      </c>
      <c r="Z21" s="3" t="str">
        <f t="shared" si="1"/>
        <v/>
      </c>
      <c r="AA21" s="164"/>
      <c r="AB21" s="37">
        <f t="shared" si="2"/>
        <v>0</v>
      </c>
      <c r="AC21" s="3" t="str">
        <f t="shared" si="3"/>
        <v/>
      </c>
      <c r="AD21" s="78" t="str">
        <f t="shared" si="7"/>
        <v>0</v>
      </c>
      <c r="AE21" s="5"/>
      <c r="AF21" s="40">
        <f t="shared" si="8"/>
        <v>5</v>
      </c>
      <c r="AG21" s="11"/>
    </row>
    <row r="22" spans="1:33">
      <c r="A22" s="57">
        <v>18</v>
      </c>
      <c r="B22" s="149" t="s">
        <v>61</v>
      </c>
      <c r="C22" s="146" t="s">
        <v>63</v>
      </c>
      <c r="D22" s="153">
        <v>5.4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79">
        <f t="shared" si="4"/>
        <v>5.4</v>
      </c>
      <c r="U22" s="165"/>
      <c r="V22" s="38">
        <f t="shared" si="5"/>
        <v>0</v>
      </c>
      <c r="W22" s="4" t="str">
        <f t="shared" si="0"/>
        <v/>
      </c>
      <c r="X22" s="165"/>
      <c r="Y22" s="38">
        <f t="shared" si="6"/>
        <v>0</v>
      </c>
      <c r="Z22" s="4" t="str">
        <f t="shared" si="1"/>
        <v/>
      </c>
      <c r="AA22" s="165"/>
      <c r="AB22" s="38">
        <f t="shared" si="2"/>
        <v>0</v>
      </c>
      <c r="AC22" s="4" t="str">
        <f t="shared" si="3"/>
        <v/>
      </c>
      <c r="AD22" s="79" t="str">
        <f t="shared" si="7"/>
        <v>0</v>
      </c>
      <c r="AE22" s="6"/>
      <c r="AF22" s="41">
        <f t="shared" si="8"/>
        <v>5.4</v>
      </c>
      <c r="AG22" s="12"/>
    </row>
    <row r="23" spans="1:33">
      <c r="A23" s="56">
        <v>19</v>
      </c>
      <c r="B23" s="150" t="s">
        <v>67</v>
      </c>
      <c r="C23" s="150"/>
      <c r="D23" s="152">
        <v>5.5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78">
        <f t="shared" si="4"/>
        <v>5.5</v>
      </c>
      <c r="U23" s="164"/>
      <c r="V23" s="37">
        <f t="shared" si="5"/>
        <v>0</v>
      </c>
      <c r="W23" s="3" t="str">
        <f t="shared" si="0"/>
        <v/>
      </c>
      <c r="X23" s="164"/>
      <c r="Y23" s="37">
        <f t="shared" si="6"/>
        <v>0</v>
      </c>
      <c r="Z23" s="3" t="str">
        <f t="shared" si="1"/>
        <v/>
      </c>
      <c r="AA23" s="164"/>
      <c r="AB23" s="37">
        <f t="shared" si="2"/>
        <v>0</v>
      </c>
      <c r="AC23" s="3" t="str">
        <f t="shared" si="3"/>
        <v/>
      </c>
      <c r="AD23" s="78" t="str">
        <f t="shared" si="7"/>
        <v>0</v>
      </c>
      <c r="AE23" s="5"/>
      <c r="AF23" s="40">
        <f t="shared" si="8"/>
        <v>5.5</v>
      </c>
      <c r="AG23" s="11"/>
    </row>
    <row r="24" spans="1:33">
      <c r="A24" s="57">
        <v>20</v>
      </c>
      <c r="B24" s="146" t="s">
        <v>62</v>
      </c>
      <c r="C24" s="146"/>
      <c r="D24" s="153">
        <v>6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79">
        <f t="shared" si="4"/>
        <v>6</v>
      </c>
      <c r="U24" s="165"/>
      <c r="V24" s="38">
        <f t="shared" si="5"/>
        <v>0</v>
      </c>
      <c r="W24" s="4" t="str">
        <f t="shared" si="0"/>
        <v/>
      </c>
      <c r="X24" s="165"/>
      <c r="Y24" s="38">
        <f t="shared" si="6"/>
        <v>0</v>
      </c>
      <c r="Z24" s="4" t="str">
        <f t="shared" si="1"/>
        <v/>
      </c>
      <c r="AA24" s="165"/>
      <c r="AB24" s="38">
        <f t="shared" si="2"/>
        <v>0</v>
      </c>
      <c r="AC24" s="4" t="str">
        <f t="shared" si="3"/>
        <v/>
      </c>
      <c r="AD24" s="79" t="str">
        <f t="shared" si="7"/>
        <v>0</v>
      </c>
      <c r="AE24" s="6"/>
      <c r="AF24" s="41">
        <f t="shared" si="8"/>
        <v>6</v>
      </c>
      <c r="AG24" s="12"/>
    </row>
    <row r="25" spans="1:33">
      <c r="A25" s="56">
        <v>21</v>
      </c>
      <c r="B25" s="150"/>
      <c r="C25" s="150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78" t="str">
        <f t="shared" si="4"/>
        <v>0</v>
      </c>
      <c r="U25" s="164"/>
      <c r="V25" s="37">
        <f t="shared" si="5"/>
        <v>0</v>
      </c>
      <c r="W25" s="3" t="str">
        <f t="shared" si="0"/>
        <v/>
      </c>
      <c r="X25" s="164"/>
      <c r="Y25" s="37">
        <f t="shared" si="6"/>
        <v>0</v>
      </c>
      <c r="Z25" s="3" t="str">
        <f t="shared" si="1"/>
        <v/>
      </c>
      <c r="AA25" s="164"/>
      <c r="AB25" s="37">
        <f t="shared" si="2"/>
        <v>0</v>
      </c>
      <c r="AC25" s="3" t="str">
        <f t="shared" si="3"/>
        <v/>
      </c>
      <c r="AD25" s="78" t="str">
        <f t="shared" si="7"/>
        <v>0</v>
      </c>
      <c r="AE25" s="5"/>
      <c r="AF25" s="40" t="str">
        <f t="shared" si="8"/>
        <v>0</v>
      </c>
      <c r="AG25" s="11"/>
    </row>
    <row r="26" spans="1:33">
      <c r="A26" s="57">
        <v>22</v>
      </c>
      <c r="B26" s="146"/>
      <c r="C26" s="146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79" t="str">
        <f t="shared" si="4"/>
        <v>0</v>
      </c>
      <c r="U26" s="165"/>
      <c r="V26" s="38">
        <f t="shared" si="5"/>
        <v>0</v>
      </c>
      <c r="W26" s="4" t="str">
        <f t="shared" si="0"/>
        <v/>
      </c>
      <c r="X26" s="165"/>
      <c r="Y26" s="38">
        <f t="shared" si="6"/>
        <v>0</v>
      </c>
      <c r="Z26" s="4" t="str">
        <f t="shared" si="1"/>
        <v/>
      </c>
      <c r="AA26" s="165"/>
      <c r="AB26" s="38">
        <f t="shared" si="2"/>
        <v>0</v>
      </c>
      <c r="AC26" s="4" t="str">
        <f t="shared" si="3"/>
        <v/>
      </c>
      <c r="AD26" s="79" t="str">
        <f t="shared" si="7"/>
        <v>0</v>
      </c>
      <c r="AE26" s="6"/>
      <c r="AF26" s="41" t="str">
        <f t="shared" si="8"/>
        <v>0</v>
      </c>
      <c r="AG26" s="12"/>
    </row>
    <row r="27" spans="1:33">
      <c r="A27" s="56">
        <v>23</v>
      </c>
      <c r="B27" s="151"/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78" t="str">
        <f t="shared" si="4"/>
        <v>0</v>
      </c>
      <c r="U27" s="164"/>
      <c r="V27" s="37">
        <f t="shared" si="5"/>
        <v>0</v>
      </c>
      <c r="W27" s="3" t="str">
        <f t="shared" si="0"/>
        <v/>
      </c>
      <c r="X27" s="164"/>
      <c r="Y27" s="37">
        <f t="shared" si="6"/>
        <v>0</v>
      </c>
      <c r="Z27" s="3" t="str">
        <f t="shared" si="1"/>
        <v/>
      </c>
      <c r="AA27" s="164"/>
      <c r="AB27" s="37">
        <f t="shared" si="2"/>
        <v>0</v>
      </c>
      <c r="AC27" s="3" t="str">
        <f t="shared" si="3"/>
        <v/>
      </c>
      <c r="AD27" s="78" t="str">
        <f t="shared" si="7"/>
        <v>0</v>
      </c>
      <c r="AE27" s="5"/>
      <c r="AF27" s="40" t="str">
        <f t="shared" si="8"/>
        <v>0</v>
      </c>
      <c r="AG27" s="11"/>
    </row>
    <row r="28" spans="1:33">
      <c r="A28" s="57">
        <v>24</v>
      </c>
      <c r="B28" s="105"/>
      <c r="C28" s="106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79" t="str">
        <f t="shared" si="4"/>
        <v>0</v>
      </c>
      <c r="U28" s="165"/>
      <c r="V28" s="38">
        <f t="shared" si="5"/>
        <v>0</v>
      </c>
      <c r="W28" s="4" t="str">
        <f t="shared" si="0"/>
        <v/>
      </c>
      <c r="X28" s="165"/>
      <c r="Y28" s="38">
        <f t="shared" si="6"/>
        <v>0</v>
      </c>
      <c r="Z28" s="4" t="str">
        <f t="shared" si="1"/>
        <v/>
      </c>
      <c r="AA28" s="165"/>
      <c r="AB28" s="38">
        <f t="shared" si="2"/>
        <v>0</v>
      </c>
      <c r="AC28" s="4" t="str">
        <f t="shared" si="3"/>
        <v/>
      </c>
      <c r="AD28" s="79" t="str">
        <f t="shared" si="7"/>
        <v>0</v>
      </c>
      <c r="AE28" s="6"/>
      <c r="AF28" s="41" t="str">
        <f t="shared" si="8"/>
        <v>0</v>
      </c>
      <c r="AG28" s="12"/>
    </row>
    <row r="29" spans="1:33">
      <c r="A29" s="56">
        <v>25</v>
      </c>
      <c r="B29" s="101"/>
      <c r="C29" s="10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78" t="str">
        <f t="shared" si="4"/>
        <v>0</v>
      </c>
      <c r="U29" s="164"/>
      <c r="V29" s="37">
        <f t="shared" si="5"/>
        <v>0</v>
      </c>
      <c r="W29" s="3" t="str">
        <f t="shared" si="0"/>
        <v/>
      </c>
      <c r="X29" s="164"/>
      <c r="Y29" s="37">
        <f t="shared" si="6"/>
        <v>0</v>
      </c>
      <c r="Z29" s="3" t="str">
        <f t="shared" si="1"/>
        <v/>
      </c>
      <c r="AA29" s="164"/>
      <c r="AB29" s="37">
        <f t="shared" si="2"/>
        <v>0</v>
      </c>
      <c r="AC29" s="3" t="str">
        <f t="shared" si="3"/>
        <v/>
      </c>
      <c r="AD29" s="78" t="str">
        <f t="shared" si="7"/>
        <v>0</v>
      </c>
      <c r="AE29" s="5"/>
      <c r="AF29" s="40" t="str">
        <f t="shared" si="8"/>
        <v>0</v>
      </c>
      <c r="AG29" s="11"/>
    </row>
    <row r="30" spans="1:33">
      <c r="A30" s="57">
        <v>26</v>
      </c>
      <c r="B30" s="107"/>
      <c r="C30" s="108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79" t="str">
        <f t="shared" si="4"/>
        <v>0</v>
      </c>
      <c r="U30" s="165"/>
      <c r="V30" s="38">
        <f t="shared" si="5"/>
        <v>0</v>
      </c>
      <c r="W30" s="4" t="str">
        <f t="shared" si="0"/>
        <v/>
      </c>
      <c r="X30" s="165"/>
      <c r="Y30" s="38">
        <f t="shared" si="6"/>
        <v>0</v>
      </c>
      <c r="Z30" s="4" t="str">
        <f t="shared" si="1"/>
        <v/>
      </c>
      <c r="AA30" s="165"/>
      <c r="AB30" s="38">
        <f t="shared" si="2"/>
        <v>0</v>
      </c>
      <c r="AC30" s="4" t="str">
        <f t="shared" si="3"/>
        <v/>
      </c>
      <c r="AD30" s="79" t="str">
        <f t="shared" si="7"/>
        <v>0</v>
      </c>
      <c r="AE30" s="6"/>
      <c r="AF30" s="41" t="str">
        <f t="shared" si="8"/>
        <v>0</v>
      </c>
      <c r="AG30" s="12"/>
    </row>
    <row r="31" spans="1:33">
      <c r="A31" s="56">
        <v>27</v>
      </c>
      <c r="B31" s="101"/>
      <c r="C31" s="10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78" t="str">
        <f>IF(SUM(D31:S31)&gt;0,AVERAGE(D31:S31),"0")</f>
        <v>0</v>
      </c>
      <c r="U31" s="164"/>
      <c r="V31" s="37">
        <f t="shared" si="5"/>
        <v>0</v>
      </c>
      <c r="W31" s="3" t="str">
        <f t="shared" si="0"/>
        <v/>
      </c>
      <c r="X31" s="164"/>
      <c r="Y31" s="37">
        <f t="shared" si="6"/>
        <v>0</v>
      </c>
      <c r="Z31" s="3" t="str">
        <f t="shared" si="1"/>
        <v/>
      </c>
      <c r="AA31" s="164"/>
      <c r="AB31" s="37">
        <f t="shared" si="2"/>
        <v>0</v>
      </c>
      <c r="AC31" s="3" t="str">
        <f t="shared" si="3"/>
        <v/>
      </c>
      <c r="AD31" s="77" t="str">
        <f t="shared" si="7"/>
        <v>0</v>
      </c>
      <c r="AE31" s="5"/>
      <c r="AF31" s="40" t="str">
        <f>IF(AD31="0",T31,(T31*$T$1+AD31*$AD$1)/($T$1+$AD$1))</f>
        <v>0</v>
      </c>
      <c r="AG31" s="11"/>
    </row>
    <row r="32" spans="1:33" ht="15.75" thickBot="1">
      <c r="A32" s="58" t="s">
        <v>26</v>
      </c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17"/>
      <c r="U32" s="61"/>
      <c r="V32" s="62"/>
      <c r="W32" s="61"/>
      <c r="X32" s="61"/>
      <c r="Y32" s="62"/>
      <c r="Z32" s="63" t="s">
        <v>24</v>
      </c>
      <c r="AA32" s="64"/>
      <c r="AB32" s="64"/>
      <c r="AC32" s="61"/>
      <c r="AD32" s="64"/>
      <c r="AE32" s="64"/>
      <c r="AF32" s="64"/>
      <c r="AG32" s="64"/>
    </row>
    <row r="33" spans="1:33" ht="15" customHeight="1">
      <c r="A33" s="172" t="s">
        <v>38</v>
      </c>
      <c r="B33" s="172"/>
      <c r="C33" s="91" t="s">
        <v>55</v>
      </c>
      <c r="D33" s="60"/>
      <c r="E33" s="60"/>
      <c r="F33" s="60"/>
      <c r="G33" s="60"/>
      <c r="H33" s="60"/>
      <c r="I33" s="200" t="s">
        <v>9</v>
      </c>
      <c r="J33" s="201"/>
      <c r="K33" s="201"/>
      <c r="L33" s="201"/>
      <c r="M33" s="202"/>
      <c r="N33" s="60"/>
      <c r="O33" s="60"/>
      <c r="P33" s="60"/>
      <c r="Q33" s="60"/>
      <c r="R33" s="60"/>
      <c r="S33" s="60"/>
      <c r="T33" s="65"/>
      <c r="U33" s="61"/>
      <c r="V33" s="62"/>
      <c r="W33" s="61"/>
      <c r="X33" s="61"/>
      <c r="Y33" s="62"/>
      <c r="Z33" s="210" t="s">
        <v>6</v>
      </c>
      <c r="AA33" s="210"/>
      <c r="AB33" s="8">
        <v>1</v>
      </c>
      <c r="AC33" s="9">
        <v>2</v>
      </c>
      <c r="AD33" s="8">
        <v>3</v>
      </c>
      <c r="AE33" s="9">
        <v>4</v>
      </c>
      <c r="AF33" s="8">
        <v>5</v>
      </c>
      <c r="AG33" s="10">
        <v>6</v>
      </c>
    </row>
    <row r="34" spans="1:33" ht="15.75" customHeight="1" thickBot="1">
      <c r="A34" s="58"/>
      <c r="B34" s="59"/>
      <c r="C34" s="60"/>
      <c r="D34" s="61"/>
      <c r="E34" s="60"/>
      <c r="F34" s="60"/>
      <c r="G34" s="60"/>
      <c r="H34" s="60"/>
      <c r="I34" s="203"/>
      <c r="J34" s="204"/>
      <c r="K34" s="204"/>
      <c r="L34" s="204"/>
      <c r="M34" s="205"/>
      <c r="N34" s="60"/>
      <c r="O34" s="60"/>
      <c r="P34" s="60"/>
      <c r="Q34" s="60"/>
      <c r="R34" s="60"/>
      <c r="S34" s="60"/>
      <c r="T34" s="17"/>
      <c r="U34" s="61"/>
      <c r="V34" s="62"/>
      <c r="W34" s="61"/>
      <c r="X34" s="61"/>
      <c r="Y34" s="62"/>
      <c r="Z34" s="210" t="s">
        <v>25</v>
      </c>
      <c r="AA34" s="210"/>
      <c r="AB34" s="16">
        <v>95</v>
      </c>
      <c r="AC34" s="16">
        <v>80</v>
      </c>
      <c r="AD34" s="16">
        <v>65</v>
      </c>
      <c r="AE34" s="16">
        <v>50</v>
      </c>
      <c r="AF34" s="16">
        <v>25</v>
      </c>
      <c r="AG34" s="66"/>
    </row>
    <row r="35" spans="1:33">
      <c r="A35" s="58"/>
      <c r="B35" s="59"/>
      <c r="C35" s="60"/>
      <c r="D35" s="61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17"/>
      <c r="U35" s="61"/>
      <c r="V35" s="62"/>
      <c r="W35" s="61"/>
      <c r="X35" s="61"/>
      <c r="Y35" s="62"/>
      <c r="Z35" s="61"/>
      <c r="AA35" s="61"/>
      <c r="AB35" s="62"/>
      <c r="AC35" s="61"/>
      <c r="AD35" s="61"/>
      <c r="AE35" s="61"/>
      <c r="AF35" s="65"/>
      <c r="AG35" s="61"/>
    </row>
    <row r="36" spans="1:33" ht="15" customHeight="1">
      <c r="A36" s="155" t="s">
        <v>50</v>
      </c>
      <c r="B36" s="160">
        <f ca="1">TODAY()</f>
        <v>42865</v>
      </c>
      <c r="C36" s="156"/>
      <c r="D36" s="15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7"/>
      <c r="U36" s="18"/>
      <c r="V36" s="67"/>
      <c r="W36" s="67"/>
      <c r="X36" s="67"/>
      <c r="Y36" s="67"/>
      <c r="Z36" s="158"/>
      <c r="AA36" s="159"/>
      <c r="AB36" s="159"/>
      <c r="AC36" s="159"/>
      <c r="AD36" s="159"/>
      <c r="AE36" s="159"/>
      <c r="AF36" s="159"/>
      <c r="AG36" s="161" t="s">
        <v>56</v>
      </c>
    </row>
    <row r="37" spans="1:33" ht="15" customHeight="1">
      <c r="A37" s="131"/>
      <c r="B37" s="131"/>
      <c r="C37" s="134"/>
      <c r="D37" s="13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5"/>
      <c r="U37" s="61"/>
      <c r="V37" s="67"/>
      <c r="W37" s="67"/>
      <c r="X37" s="67"/>
      <c r="Y37" s="67"/>
      <c r="Z37" s="130"/>
      <c r="AA37" s="130"/>
      <c r="AB37" s="130"/>
      <c r="AC37" s="130"/>
      <c r="AD37" s="130"/>
      <c r="AE37" s="130"/>
      <c r="AF37" s="130"/>
      <c r="AG37" s="130"/>
    </row>
    <row r="38" spans="1:33" ht="15" customHeight="1">
      <c r="A38" s="137" t="str">
        <f>A1</f>
        <v>Schuljahr 20Xx/Xx</v>
      </c>
      <c r="C38" s="68"/>
      <c r="D38" s="122" t="s">
        <v>47</v>
      </c>
      <c r="E38" s="61"/>
      <c r="F38" s="61"/>
      <c r="G38" s="61"/>
      <c r="H38" s="61"/>
      <c r="I38" s="61"/>
      <c r="J38" s="60"/>
      <c r="K38" s="60"/>
      <c r="L38" s="61"/>
      <c r="M38" s="60"/>
      <c r="N38" s="60"/>
      <c r="O38" s="60"/>
      <c r="P38" s="60"/>
      <c r="Q38" s="60"/>
      <c r="R38" s="60"/>
      <c r="S38" s="60"/>
      <c r="T38" s="17"/>
      <c r="U38" s="61"/>
      <c r="V38" s="62"/>
      <c r="W38" s="61"/>
      <c r="X38" s="61"/>
      <c r="Y38" s="62"/>
      <c r="Z38" s="61"/>
      <c r="AA38" s="61"/>
      <c r="AB38" s="62"/>
      <c r="AC38" s="61"/>
    </row>
    <row r="39" spans="1:33" ht="15" customHeight="1">
      <c r="A39" s="138" t="s">
        <v>9</v>
      </c>
      <c r="C39" s="68"/>
      <c r="D39" s="69"/>
      <c r="E39" s="61"/>
      <c r="F39" s="61"/>
      <c r="G39" s="61"/>
      <c r="H39" s="61"/>
      <c r="I39" s="61"/>
      <c r="J39" s="60"/>
      <c r="K39" s="60"/>
      <c r="L39" s="61"/>
      <c r="M39" s="60"/>
      <c r="N39" s="60"/>
      <c r="O39" s="60"/>
      <c r="P39" s="60"/>
      <c r="Q39" s="60"/>
      <c r="R39" s="60"/>
      <c r="S39" s="60"/>
      <c r="T39" s="17"/>
      <c r="U39" s="61"/>
      <c r="V39" s="62"/>
      <c r="W39" s="61"/>
      <c r="X39" s="61"/>
      <c r="Y39" s="62"/>
      <c r="Z39" s="61"/>
      <c r="AA39" s="61"/>
      <c r="AB39" s="62"/>
      <c r="AC39" s="61"/>
      <c r="AD39" s="61"/>
      <c r="AE39" s="61"/>
      <c r="AF39" s="65"/>
      <c r="AG39" s="61"/>
    </row>
    <row r="40" spans="1:33" ht="15" customHeight="1">
      <c r="A40" s="137" t="str">
        <f>A3&amp;" "&amp;C3</f>
        <v>Klasse Kurs Xx</v>
      </c>
      <c r="C40" s="68"/>
      <c r="D40" s="69"/>
      <c r="E40" s="61"/>
      <c r="F40" s="61"/>
      <c r="G40" s="61"/>
      <c r="H40" s="61"/>
      <c r="I40" s="61"/>
      <c r="J40" s="60"/>
      <c r="K40" s="60"/>
      <c r="L40" s="61"/>
      <c r="M40" s="60"/>
      <c r="N40" s="60"/>
      <c r="O40" s="60"/>
      <c r="P40" s="60"/>
      <c r="Q40" s="60"/>
      <c r="R40" s="60"/>
      <c r="S40" s="60"/>
      <c r="T40" s="17"/>
      <c r="U40" s="61"/>
      <c r="V40" s="62"/>
      <c r="W40" s="61"/>
      <c r="X40" s="61"/>
      <c r="Y40" s="62"/>
      <c r="Z40" s="61"/>
      <c r="AA40" s="61"/>
      <c r="AB40" s="62"/>
      <c r="AC40" s="61"/>
      <c r="AD40" s="61"/>
      <c r="AE40" s="61"/>
      <c r="AF40" s="65"/>
      <c r="AG40" s="61"/>
    </row>
    <row r="41" spans="1:33" ht="15" customHeight="1">
      <c r="A41" s="137" t="str">
        <f>A2</f>
        <v>Fach</v>
      </c>
      <c r="C41" s="136"/>
      <c r="D41" s="61" t="s">
        <v>19</v>
      </c>
      <c r="E41" s="61"/>
      <c r="F41" s="7" t="s">
        <v>17</v>
      </c>
      <c r="G41" s="183" t="str">
        <f>IF(SUM($W$5:$W$31)&gt;0,AVERAGE($W5:$W31),"0")</f>
        <v>0</v>
      </c>
      <c r="H41" s="183"/>
      <c r="I41" s="61"/>
      <c r="J41" s="61" t="s">
        <v>20</v>
      </c>
      <c r="K41" s="61"/>
      <c r="L41" s="28" t="s">
        <v>17</v>
      </c>
      <c r="M41" s="183" t="str">
        <f>IF(SUM($Z$5:$Z$31)&gt;0,AVERAGE($Z$5:$Z$31),"0")</f>
        <v>0</v>
      </c>
      <c r="N41" s="183"/>
      <c r="O41" s="19"/>
      <c r="P41" s="61" t="s">
        <v>21</v>
      </c>
      <c r="Q41" s="62"/>
      <c r="R41" s="28" t="s">
        <v>17</v>
      </c>
      <c r="S41" s="183" t="str">
        <f>IF(SUM($AC$5:$AC$31)&gt;0,AVERAGE($AC$5:$AC$31),"0")</f>
        <v>0</v>
      </c>
      <c r="T41" s="183"/>
      <c r="U41" s="61"/>
      <c r="V41" s="62"/>
      <c r="W41" s="61"/>
      <c r="X41" s="61"/>
      <c r="Y41" s="62"/>
      <c r="Z41" s="18"/>
      <c r="AA41" s="61"/>
      <c r="AB41" s="62"/>
      <c r="AC41" s="61"/>
      <c r="AD41" s="61"/>
      <c r="AE41" s="61"/>
      <c r="AF41" s="65"/>
      <c r="AG41" s="61"/>
    </row>
    <row r="42" spans="1:33">
      <c r="C42" s="136"/>
      <c r="D42" s="179" t="s">
        <v>4</v>
      </c>
      <c r="E42" s="179"/>
      <c r="F42" s="179"/>
      <c r="G42" s="179"/>
      <c r="H42" s="179"/>
      <c r="I42" s="61"/>
      <c r="J42" s="179" t="s">
        <v>4</v>
      </c>
      <c r="K42" s="179"/>
      <c r="L42" s="179"/>
      <c r="M42" s="179"/>
      <c r="N42" s="179"/>
      <c r="O42" s="61"/>
      <c r="P42" s="179" t="s">
        <v>4</v>
      </c>
      <c r="Q42" s="179"/>
      <c r="R42" s="179"/>
      <c r="S42" s="179"/>
      <c r="T42" s="179"/>
      <c r="U42" s="61"/>
      <c r="V42" s="62"/>
      <c r="W42" s="61"/>
      <c r="X42" s="61"/>
      <c r="Y42" s="62"/>
      <c r="Z42" s="18"/>
      <c r="AA42" s="61"/>
      <c r="AB42" s="62"/>
      <c r="AC42" s="61"/>
      <c r="AD42" s="61"/>
      <c r="AE42" s="61"/>
      <c r="AF42" s="65"/>
      <c r="AG42" s="61"/>
    </row>
    <row r="43" spans="1:33">
      <c r="A43" s="61"/>
      <c r="B43" s="61"/>
      <c r="C43" s="190" t="s">
        <v>48</v>
      </c>
      <c r="D43" s="39">
        <v>1</v>
      </c>
      <c r="E43" s="71">
        <f>U4</f>
        <v>11</v>
      </c>
      <c r="F43" s="112" t="s">
        <v>23</v>
      </c>
      <c r="G43" s="111">
        <f>IF(ROUNDDOWN($E$43*$AB$34%,0)/($E$43/100)&lt;$AB$34%*100-0.5,ROUNDUP($E$43*$AB$34%,0),ROUNDDOWN($E$43*$AB$34%,0))</f>
        <v>11</v>
      </c>
      <c r="H43" s="21">
        <f>COUNTIF($W$5:$W$31,1)</f>
        <v>0</v>
      </c>
      <c r="I43" s="60"/>
      <c r="J43" s="20">
        <v>1</v>
      </c>
      <c r="K43" s="71">
        <f>X4</f>
        <v>22</v>
      </c>
      <c r="L43" s="112" t="s">
        <v>23</v>
      </c>
      <c r="M43" s="111">
        <f>IF(ROUNDDOWN($K$43*$AB$34%,0)/($K$43/100)&lt;$AB$34%*100-0.5,ROUNDUP($K$43*$AB$34%,0),ROUNDDOWN($K$43*$AB$34%,0))</f>
        <v>21</v>
      </c>
      <c r="N43" s="21">
        <f>COUNTIF($Z$5:$Z$31,1)</f>
        <v>0</v>
      </c>
      <c r="O43" s="70"/>
      <c r="P43" s="20">
        <v>1</v>
      </c>
      <c r="Q43" s="71">
        <f>AA4</f>
        <v>33</v>
      </c>
      <c r="R43" s="112" t="s">
        <v>23</v>
      </c>
      <c r="S43" s="111">
        <f>IF(ROUNDDOWN($Q$43*$AB$34%,0)/($Q$43/100)&lt;$AB$34%*100-0.5,ROUNDUP($Q$43*$AB$34%,0),ROUNDDOWN($Q$43*$AB$34%,0))</f>
        <v>32</v>
      </c>
      <c r="T43" s="21">
        <f>COUNTIF($AC$5:$AC$31,1)</f>
        <v>0</v>
      </c>
      <c r="U43" s="61"/>
      <c r="V43" s="62"/>
      <c r="W43" s="61"/>
      <c r="X43" s="61"/>
      <c r="Y43" s="62"/>
      <c r="Z43" s="29"/>
      <c r="AA43" s="61"/>
      <c r="AB43" s="62"/>
      <c r="AC43" s="61"/>
      <c r="AD43" s="61"/>
      <c r="AE43" s="61"/>
      <c r="AF43" s="65"/>
      <c r="AG43" s="61"/>
    </row>
    <row r="44" spans="1:33">
      <c r="A44" s="61"/>
      <c r="B44" s="61"/>
      <c r="C44" s="190"/>
      <c r="D44" s="26">
        <v>2</v>
      </c>
      <c r="E44" s="113">
        <f>G43-1</f>
        <v>10</v>
      </c>
      <c r="F44" s="114" t="s">
        <v>23</v>
      </c>
      <c r="G44" s="115">
        <f>IF(ROUNDDOWN($E$43*$AC$34%,0)/($E$43/100)&lt;$AC$34%*100-0.5,ROUNDUP($E$43*$AC$34%,0),ROUNDDOWN($E$43*$AC$34%,0))</f>
        <v>9</v>
      </c>
      <c r="H44" s="23">
        <f>COUNTIF($W$5:$W$31,2)</f>
        <v>0</v>
      </c>
      <c r="I44" s="60"/>
      <c r="J44" s="22">
        <v>2</v>
      </c>
      <c r="K44" s="113">
        <f>M43-1</f>
        <v>20</v>
      </c>
      <c r="L44" s="114" t="s">
        <v>23</v>
      </c>
      <c r="M44" s="115">
        <f>IF(ROUNDDOWN($K$43*$AC$34%,0)/($K$43/100)&lt;$AC$34%*100-0.5,ROUNDUP($K$43*$AC$34%,0),ROUNDDOWN($K$43*$AC$34%,0))</f>
        <v>18</v>
      </c>
      <c r="N44" s="23">
        <f>COUNTIF($Z$5:$Z$31,2)</f>
        <v>0</v>
      </c>
      <c r="O44" s="70"/>
      <c r="P44" s="22">
        <v>2</v>
      </c>
      <c r="Q44" s="113">
        <f>S43-1</f>
        <v>31</v>
      </c>
      <c r="R44" s="114" t="s">
        <v>23</v>
      </c>
      <c r="S44" s="115">
        <f>IF(ROUNDDOWN($Q$43*$AC$34%,0)/($Q$43/100)&lt;$AC$34%*100-0.5,ROUNDUP($Q$43*$AC$34%,0),ROUNDDOWN($Q$43*$AC$34%,0))</f>
        <v>27</v>
      </c>
      <c r="T44" s="23">
        <f>COUNTIF($AC$5:$AC$31,2)</f>
        <v>0</v>
      </c>
      <c r="U44" s="61"/>
      <c r="V44" s="62"/>
      <c r="W44" s="61"/>
      <c r="X44" s="61"/>
      <c r="Y44" s="62"/>
      <c r="Z44" s="30"/>
      <c r="AA44" s="61"/>
      <c r="AB44" s="62"/>
      <c r="AC44" s="61"/>
      <c r="AD44" s="61"/>
      <c r="AE44" s="61"/>
      <c r="AF44" s="65"/>
      <c r="AG44" s="61"/>
    </row>
    <row r="45" spans="1:33" ht="15" customHeight="1">
      <c r="A45" s="61"/>
      <c r="B45" s="61"/>
      <c r="C45" s="190"/>
      <c r="D45" s="39">
        <v>3</v>
      </c>
      <c r="E45" s="71">
        <f t="shared" ref="E45:E48" si="9">G44-1</f>
        <v>8</v>
      </c>
      <c r="F45" s="112" t="s">
        <v>23</v>
      </c>
      <c r="G45" s="111">
        <f>IF(ROUNDDOWN($E$43*$AD$34%,0)/($E$43/100)&lt;$AD$34%*100-0.5,ROUNDUP($E$43*$AD$34%,0),ROUNDDOWN($E$43*$AD$34%,0))</f>
        <v>8</v>
      </c>
      <c r="H45" s="21">
        <f>COUNTIF($W$5:$W$31,3)</f>
        <v>0</v>
      </c>
      <c r="I45" s="60"/>
      <c r="J45" s="20">
        <v>3</v>
      </c>
      <c r="K45" s="71">
        <f t="shared" ref="K45:K48" si="10">M44-1</f>
        <v>17</v>
      </c>
      <c r="L45" s="112" t="s">
        <v>23</v>
      </c>
      <c r="M45" s="111">
        <f>IF(ROUNDDOWN($K$43*$AD$34%,0)/($K$43/100)&lt;$AD$34%*100-0.5,ROUNDUP($K$43*$AD$34%,0),ROUNDDOWN($K$43*$AD$34%,0))</f>
        <v>15</v>
      </c>
      <c r="N45" s="21">
        <f>COUNTIF($Z$5:$Z$31,3)</f>
        <v>0</v>
      </c>
      <c r="O45" s="70"/>
      <c r="P45" s="20">
        <v>3</v>
      </c>
      <c r="Q45" s="71">
        <f t="shared" ref="Q45:Q48" si="11">S44-1</f>
        <v>26</v>
      </c>
      <c r="R45" s="112" t="s">
        <v>23</v>
      </c>
      <c r="S45" s="111">
        <f>IF(ROUNDDOWN($Q$43*$AD$34%,0)/($Q$43/100)&lt;$AD$34%*100-0.5,ROUNDUP($Q$43*$AD$34%,0),ROUNDDOWN($Q$43*$AD$34%,0))</f>
        <v>22</v>
      </c>
      <c r="T45" s="21">
        <f>COUNTIF($AC$5:$AC$31,3)</f>
        <v>0</v>
      </c>
      <c r="U45" s="61"/>
      <c r="V45" s="62"/>
      <c r="W45" s="61"/>
      <c r="X45" s="61"/>
      <c r="Y45" s="62"/>
      <c r="Z45" s="18"/>
      <c r="AA45" s="18"/>
      <c r="AB45" s="72"/>
      <c r="AC45" s="18"/>
      <c r="AD45" s="61"/>
      <c r="AE45" s="61"/>
      <c r="AF45" s="65"/>
      <c r="AG45" s="61"/>
    </row>
    <row r="46" spans="1:33" ht="15" customHeight="1">
      <c r="A46" s="61"/>
      <c r="B46" s="61"/>
      <c r="C46" s="190"/>
      <c r="D46" s="26">
        <v>4</v>
      </c>
      <c r="E46" s="113">
        <f t="shared" si="9"/>
        <v>7</v>
      </c>
      <c r="F46" s="114" t="s">
        <v>23</v>
      </c>
      <c r="G46" s="115">
        <f>IF(ROUNDDOWN($E$43*$AE$34%,0)/($E$43/100)&lt;$AE$34%*100-0.5,ROUNDUP($E$43*$AE$34%,0),ROUNDDOWN($E$43*$AE$34%,0))</f>
        <v>6</v>
      </c>
      <c r="H46" s="23">
        <f>COUNTIF($W$5:$W$31,4)</f>
        <v>0</v>
      </c>
      <c r="I46" s="60"/>
      <c r="J46" s="22">
        <v>4</v>
      </c>
      <c r="K46" s="113">
        <f t="shared" si="10"/>
        <v>14</v>
      </c>
      <c r="L46" s="114" t="s">
        <v>23</v>
      </c>
      <c r="M46" s="115">
        <f>IF(ROUNDDOWN($K$43*$AE$34%,0)/($K$43/100)&lt;$AE$34%*100-0.5,ROUNDUP($K$43*$AE$34%,0),ROUNDDOWN($K$43*$AE$34%,0))</f>
        <v>11</v>
      </c>
      <c r="N46" s="23">
        <f>COUNTIF($Z$5:$Z$31,4)</f>
        <v>0</v>
      </c>
      <c r="O46" s="70"/>
      <c r="P46" s="22">
        <v>4</v>
      </c>
      <c r="Q46" s="113">
        <f t="shared" si="11"/>
        <v>21</v>
      </c>
      <c r="R46" s="114" t="s">
        <v>23</v>
      </c>
      <c r="S46" s="115">
        <f>IF(ROUNDDOWN($Q$43*$AE$34%,0)/($Q$43/100)&lt;$AE$34%*100-0.5,ROUNDUP($Q$43*$AE$34%,0),ROUNDDOWN($Q$43*$AE$34%,0))</f>
        <v>17</v>
      </c>
      <c r="T46" s="23">
        <f>COUNTIF($AC$5:$AC$31,4)</f>
        <v>0</v>
      </c>
      <c r="U46" s="61"/>
      <c r="V46" s="62"/>
      <c r="W46" s="61"/>
      <c r="X46" s="61"/>
      <c r="Y46" s="62"/>
      <c r="Z46" s="31"/>
      <c r="AA46" s="18"/>
      <c r="AB46" s="72"/>
      <c r="AC46" s="31"/>
      <c r="AD46" s="61"/>
      <c r="AE46" s="61"/>
      <c r="AF46" s="65"/>
      <c r="AG46" s="61"/>
    </row>
    <row r="47" spans="1:33">
      <c r="A47" s="61"/>
      <c r="B47" s="61"/>
      <c r="C47" s="190"/>
      <c r="D47" s="39">
        <v>5</v>
      </c>
      <c r="E47" s="71">
        <f t="shared" si="9"/>
        <v>5</v>
      </c>
      <c r="F47" s="112" t="s">
        <v>23</v>
      </c>
      <c r="G47" s="111">
        <f>IF(ROUNDDOWN($E$43*$AF$34%,0)/($E$43/100)&lt;$AF$34%*100-0.5,ROUNDUP($E$43*$AF$34%,0),ROUNDDOWN($E$43*$AF$34%,0))</f>
        <v>3</v>
      </c>
      <c r="H47" s="21">
        <f>COUNTIF($W$5:$W$31,5)</f>
        <v>0</v>
      </c>
      <c r="I47" s="60"/>
      <c r="J47" s="20">
        <v>5</v>
      </c>
      <c r="K47" s="71">
        <f t="shared" si="10"/>
        <v>10</v>
      </c>
      <c r="L47" s="112" t="s">
        <v>23</v>
      </c>
      <c r="M47" s="111">
        <f>IF(ROUNDDOWN($K$43*$AF$34%,0)/($K$43/100)&lt;$AF$34%*100-0.5,ROUNDUP($K$43*$AF$34%,0),ROUNDDOWN($K$43*$AF$34%,0))</f>
        <v>6</v>
      </c>
      <c r="N47" s="21">
        <f>COUNTIF($Z$5:$Z$31,5)</f>
        <v>0</v>
      </c>
      <c r="O47" s="70"/>
      <c r="P47" s="20">
        <v>5</v>
      </c>
      <c r="Q47" s="71">
        <f t="shared" si="11"/>
        <v>16</v>
      </c>
      <c r="R47" s="112" t="s">
        <v>23</v>
      </c>
      <c r="S47" s="111">
        <f>IF(ROUNDDOWN($Q$43*$AF$34%,0)/($Q$43/100)&lt;$AF$34%*100-0.5,ROUNDUP($Q$43*$AF$34%,0),ROUNDDOWN($Q$43*$AF$34%,0))</f>
        <v>9</v>
      </c>
      <c r="T47" s="21">
        <f>COUNTIF($AC$5:$AC$31,5)</f>
        <v>0</v>
      </c>
      <c r="U47" s="61"/>
      <c r="V47" s="62"/>
      <c r="W47" s="61"/>
      <c r="X47" s="61"/>
      <c r="Y47" s="62"/>
      <c r="Z47" s="31"/>
      <c r="AA47" s="18"/>
      <c r="AB47" s="72"/>
      <c r="AC47" s="31"/>
      <c r="AD47" s="61"/>
      <c r="AE47" s="61"/>
      <c r="AF47" s="65"/>
      <c r="AG47" s="61"/>
    </row>
    <row r="48" spans="1:33">
      <c r="A48" s="61"/>
      <c r="B48" s="61"/>
      <c r="C48" s="190"/>
      <c r="D48" s="27">
        <v>6</v>
      </c>
      <c r="E48" s="116">
        <f t="shared" si="9"/>
        <v>2</v>
      </c>
      <c r="F48" s="117" t="s">
        <v>23</v>
      </c>
      <c r="G48" s="118">
        <f>IF(ROUNDDOWN($E$43*$AG$34%,0)/($E$43/100)&lt;$AG$34%*100-0.5,ROUNDUP($E$43*$AG$34%,0),ROUNDDOWN($E$43*$AG$34%,0))</f>
        <v>0</v>
      </c>
      <c r="H48" s="23">
        <f>COUNTIF($W$5:$W$31,6)</f>
        <v>0</v>
      </c>
      <c r="I48" s="60"/>
      <c r="J48" s="22">
        <v>6</v>
      </c>
      <c r="K48" s="113">
        <f t="shared" si="10"/>
        <v>5</v>
      </c>
      <c r="L48" s="114" t="s">
        <v>23</v>
      </c>
      <c r="M48" s="118">
        <f>IF(ROUNDDOWN($K$43*$AG$34%,0)/($K$43/100)&lt;$AG$34%*100-0.5,ROUNDUP($K$43*$AG$34%,0),ROUNDDOWN($K$43*$AG$34%,0))</f>
        <v>0</v>
      </c>
      <c r="N48" s="23">
        <f>COUNTIF($Z$5:$Z$31,6)</f>
        <v>0</v>
      </c>
      <c r="O48" s="70"/>
      <c r="P48" s="22">
        <v>6</v>
      </c>
      <c r="Q48" s="113">
        <f t="shared" si="11"/>
        <v>8</v>
      </c>
      <c r="R48" s="114" t="s">
        <v>23</v>
      </c>
      <c r="S48" s="118">
        <f>IF(ROUNDDOWN($Q$43*$AG$34%,0)/($Q$43/100)&lt;$AG$34%*100-0.5,ROUNDUP($Q$43*$AG$34%,0),ROUNDDOWN($Q$43*$AG$34%,0))</f>
        <v>0</v>
      </c>
      <c r="T48" s="23">
        <f>COUNTIF($AC$5:$AC$31,6)</f>
        <v>0</v>
      </c>
      <c r="U48" s="61"/>
      <c r="V48" s="62"/>
      <c r="W48" s="61"/>
      <c r="X48" s="61"/>
      <c r="Y48" s="62"/>
      <c r="Z48" s="32"/>
      <c r="AA48" s="18"/>
      <c r="AB48" s="72"/>
      <c r="AC48" s="32"/>
      <c r="AD48" s="61"/>
      <c r="AE48" s="61"/>
      <c r="AF48" s="65"/>
      <c r="AG48" s="61"/>
    </row>
    <row r="49" spans="1:33" hidden="1">
      <c r="A49" s="61"/>
      <c r="B49" s="61"/>
      <c r="C49" s="136"/>
      <c r="D49" s="25" t="s">
        <v>22</v>
      </c>
      <c r="E49" s="173" t="str">
        <f>IF(SUM(H43:H48)&gt;0,(H47+H48)/H49,"0,0 %")</f>
        <v>0,0 %</v>
      </c>
      <c r="F49" s="173"/>
      <c r="G49" s="33" t="s">
        <v>18</v>
      </c>
      <c r="H49" s="34">
        <f>SUM(H43:H48)</f>
        <v>0</v>
      </c>
      <c r="I49" s="18"/>
      <c r="J49" s="24" t="s">
        <v>22</v>
      </c>
      <c r="K49" s="173" t="str">
        <f>IF(SUM(N43:N48)&gt;0,(N47+N48)/N49,"0,0 %")</f>
        <v>0,0 %</v>
      </c>
      <c r="L49" s="173"/>
      <c r="M49" s="35" t="s">
        <v>18</v>
      </c>
      <c r="N49" s="36">
        <f>SUM(N43:N48)</f>
        <v>0</v>
      </c>
      <c r="O49" s="60"/>
      <c r="P49" s="24" t="s">
        <v>22</v>
      </c>
      <c r="Q49" s="173" t="str">
        <f>IF(SUM(T43:T48)&gt;0,(T47+T48)/T49,"0,0 %")</f>
        <v>0,0 %</v>
      </c>
      <c r="R49" s="173"/>
      <c r="S49" s="35" t="s">
        <v>18</v>
      </c>
      <c r="T49" s="36">
        <f>SUM(T43:T48)</f>
        <v>0</v>
      </c>
      <c r="U49" s="61"/>
      <c r="V49" s="62"/>
      <c r="W49" s="61"/>
      <c r="X49" s="61"/>
      <c r="Y49" s="73"/>
      <c r="Z49" s="73"/>
      <c r="AA49" s="61"/>
      <c r="AB49" s="73"/>
      <c r="AC49" s="73"/>
      <c r="AD49" s="61"/>
      <c r="AE49" s="61"/>
      <c r="AF49" s="65"/>
      <c r="AG49" s="61"/>
    </row>
    <row r="50" spans="1:33" ht="15.75" hidden="1">
      <c r="A50" s="61"/>
      <c r="B50" s="61"/>
      <c r="C50" s="61"/>
      <c r="D50" s="61"/>
      <c r="E50" s="61"/>
      <c r="F50" s="74" t="str">
        <f>IF(H49&gt;0,IF(E49&lt;=30%,"","Genehmigung!"),"")</f>
        <v/>
      </c>
      <c r="G50" s="61"/>
      <c r="H50" s="73"/>
      <c r="I50" s="75"/>
      <c r="J50" s="61"/>
      <c r="K50" s="61"/>
      <c r="L50" s="74" t="str">
        <f>IF(N49&gt;0,IF(K49&lt;=30%,"","Genehmigung!"),"")</f>
        <v/>
      </c>
      <c r="M50" s="61"/>
      <c r="N50" s="61"/>
      <c r="O50" s="61"/>
      <c r="P50" s="61"/>
      <c r="Q50" s="61"/>
      <c r="R50" s="74" t="str">
        <f>IF(T49&gt;0,IF(Q49&lt;=30%,"","Genehmigung!"),"")</f>
        <v/>
      </c>
      <c r="S50" s="61"/>
      <c r="T50" s="65"/>
      <c r="U50" s="76"/>
      <c r="V50" s="187"/>
      <c r="W50" s="187"/>
      <c r="X50" s="61"/>
      <c r="Y50" s="62"/>
      <c r="Z50" s="61"/>
      <c r="AA50" s="61"/>
      <c r="AB50" s="62"/>
      <c r="AC50" s="61"/>
      <c r="AD50" s="61"/>
      <c r="AE50" s="61"/>
      <c r="AF50" s="65"/>
      <c r="AG50" s="61"/>
    </row>
    <row r="51" spans="1:33">
      <c r="A51" s="61"/>
      <c r="B51" s="61"/>
      <c r="C51" s="61"/>
      <c r="D51" s="162"/>
      <c r="E51" s="162"/>
      <c r="F51" s="162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5"/>
      <c r="U51" s="61"/>
      <c r="V51" s="62"/>
      <c r="W51" s="61"/>
      <c r="X51" s="61"/>
      <c r="Y51" s="62"/>
      <c r="Z51" s="61"/>
      <c r="AA51" s="61"/>
      <c r="AB51" s="62"/>
      <c r="AC51" s="61"/>
      <c r="AD51" s="61"/>
      <c r="AE51" s="61"/>
      <c r="AF51" s="65"/>
      <c r="AG51" s="61"/>
    </row>
    <row r="52" spans="1:33" ht="15" hidden="1" customHeight="1">
      <c r="A52" s="61"/>
      <c r="B52" s="61"/>
      <c r="C52" s="136"/>
      <c r="D52" s="61" t="s">
        <v>19</v>
      </c>
      <c r="E52" s="61"/>
      <c r="F52" s="7" t="s">
        <v>17</v>
      </c>
      <c r="G52" s="183" t="str">
        <f>IF(SUM($W$5:$W$31)&gt;0,AVERAGE($W$5:$W$31),"0")</f>
        <v>0</v>
      </c>
      <c r="H52" s="183"/>
      <c r="I52" s="61"/>
      <c r="J52" s="61" t="s">
        <v>20</v>
      </c>
      <c r="K52" s="61"/>
      <c r="L52" s="28" t="s">
        <v>17</v>
      </c>
      <c r="M52" s="183" t="str">
        <f>IF(SUM($Z$5:$Z$31)&gt;0,AVERAGE($Z$5:$Z$31),"0")</f>
        <v>0</v>
      </c>
      <c r="N52" s="183"/>
      <c r="O52" s="19"/>
      <c r="P52" s="61" t="s">
        <v>21</v>
      </c>
      <c r="Q52" s="62"/>
      <c r="R52" s="28" t="s">
        <v>17</v>
      </c>
      <c r="S52" s="183" t="str">
        <f>IF(SUM($AC$5:$AC$31)&gt;0,AVERAGE($AC$5:$AC$31),"0")</f>
        <v>0</v>
      </c>
      <c r="T52" s="183"/>
      <c r="U52" s="61"/>
      <c r="V52" s="62"/>
      <c r="W52" s="61"/>
      <c r="X52" s="61"/>
      <c r="Y52" s="62"/>
      <c r="Z52" s="61"/>
      <c r="AA52" s="61"/>
      <c r="AB52" s="62"/>
      <c r="AC52" s="61"/>
      <c r="AD52" s="61"/>
      <c r="AE52" s="61"/>
      <c r="AF52" s="65"/>
      <c r="AG52" s="61"/>
    </row>
    <row r="53" spans="1:33" hidden="1">
      <c r="A53" s="61"/>
      <c r="B53" s="61"/>
      <c r="C53" s="136"/>
      <c r="D53" s="179" t="s">
        <v>4</v>
      </c>
      <c r="E53" s="179"/>
      <c r="F53" s="179"/>
      <c r="G53" s="179"/>
      <c r="H53" s="179"/>
      <c r="I53" s="61"/>
      <c r="J53" s="179" t="s">
        <v>4</v>
      </c>
      <c r="K53" s="179"/>
      <c r="L53" s="179"/>
      <c r="M53" s="179"/>
      <c r="N53" s="179"/>
      <c r="O53" s="61"/>
      <c r="P53" s="179" t="s">
        <v>4</v>
      </c>
      <c r="Q53" s="179"/>
      <c r="R53" s="179"/>
      <c r="S53" s="179"/>
      <c r="T53" s="179"/>
      <c r="U53" s="61"/>
      <c r="V53" s="62"/>
      <c r="W53" s="61"/>
      <c r="X53" s="61"/>
      <c r="Y53" s="62"/>
      <c r="Z53" s="61"/>
      <c r="AA53" s="61"/>
      <c r="AB53" s="62"/>
      <c r="AC53" s="61"/>
      <c r="AD53" s="61"/>
      <c r="AE53" s="61"/>
      <c r="AF53" s="65"/>
      <c r="AG53" s="61"/>
    </row>
    <row r="54" spans="1:33">
      <c r="A54" s="61"/>
      <c r="B54" s="61"/>
      <c r="C54" s="191" t="s">
        <v>49</v>
      </c>
      <c r="D54" s="119">
        <v>1</v>
      </c>
      <c r="E54" s="124">
        <f>U4</f>
        <v>11</v>
      </c>
      <c r="F54" s="112" t="s">
        <v>23</v>
      </c>
      <c r="G54" s="127">
        <f>IF(ROUNDDOWN(2*$E$54*$AB$34%,0)/(2*$E$54/100)&lt;$AB$34%*100-0.5,(ROUNDUP(2*$E$54*$AB$34%,0))/2,(ROUNDDOWN(2*$E$54*$AB$34%,0)/2))</f>
        <v>10.5</v>
      </c>
      <c r="H54" s="21">
        <f>COUNTIF($W$5:$W$31,1)</f>
        <v>0</v>
      </c>
      <c r="I54" s="60"/>
      <c r="J54" s="20">
        <v>1</v>
      </c>
      <c r="K54" s="124">
        <f>X4</f>
        <v>22</v>
      </c>
      <c r="L54" s="112" t="s">
        <v>23</v>
      </c>
      <c r="M54" s="127">
        <f>IF(ROUNDDOWN(2*$K$54*$AB$34%,0)/(2*$K$54/100)&lt;$AB$34%*100-0.5,(ROUNDUP(2*$K$54*$AB$34%,0))/2,(ROUNDDOWN(2*$K$54*$AB$34%,0)/2))</f>
        <v>21</v>
      </c>
      <c r="N54" s="21">
        <f>COUNTIF($Z$5:$Z$31,1)</f>
        <v>0</v>
      </c>
      <c r="O54" s="70"/>
      <c r="P54" s="20">
        <v>1</v>
      </c>
      <c r="Q54" s="124">
        <f>AA4</f>
        <v>33</v>
      </c>
      <c r="R54" s="112" t="s">
        <v>23</v>
      </c>
      <c r="S54" s="127">
        <f>IF(ROUNDDOWN(2*$Q$54*$AB$34%,0)/(2*$Q$54/100)&lt;$AB$34%*100-0.5,(ROUNDUP(2*$Q$54*$AB$34%,0))/2,(ROUNDDOWN(2*$Q$54*$AB$34%,0)/2))</f>
        <v>31.5</v>
      </c>
      <c r="T54" s="21">
        <f>COUNTIF($AC$5:$AC$31,1)</f>
        <v>0</v>
      </c>
      <c r="U54" s="61"/>
      <c r="V54" s="62"/>
      <c r="W54" s="61"/>
      <c r="X54" s="61"/>
      <c r="Y54" s="62"/>
      <c r="Z54" s="61"/>
      <c r="AA54" s="61"/>
      <c r="AB54" s="62"/>
      <c r="AC54" s="61"/>
      <c r="AD54" s="61"/>
      <c r="AE54" s="61"/>
      <c r="AF54" s="65"/>
      <c r="AG54" s="61"/>
    </row>
    <row r="55" spans="1:33">
      <c r="C55" s="191"/>
      <c r="D55" s="26">
        <v>2</v>
      </c>
      <c r="E55" s="125">
        <f>G54-0.5</f>
        <v>10</v>
      </c>
      <c r="F55" s="114" t="s">
        <v>23</v>
      </c>
      <c r="G55" s="128">
        <f>IF(ROUNDDOWN(2*$E$54*$AC$34%,0)/(2*$E$54/100)&lt;$AC$34%*100-0.5,(ROUNDUP(2*$E$54*$AC$34%,0))/2,(ROUNDDOWN(2*$E$54*$AC$34%,0)/2))</f>
        <v>9</v>
      </c>
      <c r="H55" s="23">
        <f>COUNTIF($W$5:$W$31,2)</f>
        <v>0</v>
      </c>
      <c r="I55" s="60"/>
      <c r="J55" s="22">
        <v>2</v>
      </c>
      <c r="K55" s="125">
        <f>M54-0.5</f>
        <v>20.5</v>
      </c>
      <c r="L55" s="114" t="s">
        <v>23</v>
      </c>
      <c r="M55" s="128">
        <f>IF(ROUNDDOWN(2*$K$54*$AC$34%,0)/(2*$K$54/100)&lt;$AC$34%*100-0.5,(ROUNDUP(2*$K$54*$AC$34%,0))/2,(ROUNDDOWN(2*$K$54*$AC$34%,0)/2))</f>
        <v>17.5</v>
      </c>
      <c r="N55" s="23">
        <f>COUNTIF($Z$5:$Z$31,2)</f>
        <v>0</v>
      </c>
      <c r="O55" s="70"/>
      <c r="P55" s="22">
        <v>2</v>
      </c>
      <c r="Q55" s="125">
        <f>S54-0.5</f>
        <v>31</v>
      </c>
      <c r="R55" s="114" t="s">
        <v>23</v>
      </c>
      <c r="S55" s="128">
        <f>IF(ROUNDDOWN(2*$Q$54*$AC$34%,0)/(2*$Q$54/100)&lt;$AC$34%*100-0.5,(ROUNDUP(2*$Q$54*$AC$34%,0))/2,(ROUNDDOWN(2*$Q$54*$AC$34%,0)/2))</f>
        <v>26.5</v>
      </c>
      <c r="T55" s="23">
        <f>COUNTIF($AC$5:$AC$31,2)</f>
        <v>0</v>
      </c>
    </row>
    <row r="56" spans="1:33">
      <c r="C56" s="191"/>
      <c r="D56" s="119">
        <v>3</v>
      </c>
      <c r="E56" s="124">
        <f>G55-0.5</f>
        <v>8.5</v>
      </c>
      <c r="F56" s="112" t="s">
        <v>23</v>
      </c>
      <c r="G56" s="127">
        <f>IF(ROUNDDOWN(2*$E$54*$AD$34%,0)/(2*$E$54/100)&lt;$AD$34%*100-0.5,(ROUNDUP(2*$E$54*$AD$34%,0))/2,(ROUNDDOWN(2*$E$54*$AD$34%,0)/2))</f>
        <v>7.5</v>
      </c>
      <c r="H56" s="21">
        <f>COUNTIF($W$5:$W$31,3)</f>
        <v>0</v>
      </c>
      <c r="I56" s="60"/>
      <c r="J56" s="20">
        <v>3</v>
      </c>
      <c r="K56" s="124">
        <f>M55-0.5</f>
        <v>17</v>
      </c>
      <c r="L56" s="112" t="s">
        <v>23</v>
      </c>
      <c r="M56" s="127">
        <f>IF(ROUNDDOWN(2*$K$54*$AD$34%,0)/(2*$K$54/100)&lt;$AD$34%*100-0.5,(ROUNDUP(2*$K$54*$AD$34%,0))/2,(ROUNDDOWN(2*$K$54*$AD$34%,0)/2))</f>
        <v>14.5</v>
      </c>
      <c r="N56" s="21">
        <f>COUNTIF($Z$5:$Z$31,3)</f>
        <v>0</v>
      </c>
      <c r="O56" s="70"/>
      <c r="P56" s="20">
        <v>3</v>
      </c>
      <c r="Q56" s="124">
        <f>S55-0.5</f>
        <v>26</v>
      </c>
      <c r="R56" s="112" t="s">
        <v>23</v>
      </c>
      <c r="S56" s="127">
        <f>IF(ROUNDDOWN(2*$Q$54*$AD$34%,0)/(2*$Q$54/100)&lt;$AD$34%*100-0.5,(ROUNDUP(2*$Q$54*$AD$34%,0))/2,(ROUNDDOWN(2*$Q$54*$AD$34%,0)/2))</f>
        <v>21.5</v>
      </c>
      <c r="T56" s="21">
        <f>COUNTIF($AC$5:$AC$31,3)</f>
        <v>0</v>
      </c>
    </row>
    <row r="57" spans="1:33">
      <c r="C57" s="191"/>
      <c r="D57" s="26">
        <v>4</v>
      </c>
      <c r="E57" s="125">
        <f>G56-0.5</f>
        <v>7</v>
      </c>
      <c r="F57" s="114" t="s">
        <v>23</v>
      </c>
      <c r="G57" s="128">
        <f>IF(ROUNDDOWN(2*$E$54*$AE$34%,0)/(2*$E$54/100)&lt;$AE$34%*100-0.5,(ROUNDUP(2*$E$54*$AE$34%,0))/2,(ROUNDDOWN(2*$E$54*$AE$34%,0)/2))</f>
        <v>5.5</v>
      </c>
      <c r="H57" s="23">
        <f>COUNTIF($W$5:$W$31,4)</f>
        <v>0</v>
      </c>
      <c r="I57" s="60"/>
      <c r="J57" s="22">
        <v>4</v>
      </c>
      <c r="K57" s="125">
        <f>M56-0.5</f>
        <v>14</v>
      </c>
      <c r="L57" s="114" t="s">
        <v>23</v>
      </c>
      <c r="M57" s="128">
        <f>IF(ROUNDDOWN(2*$K$54*$AE$34%,0)/(2*$K$54/100)&lt;$AE$34%*100-0.5,(ROUNDUP(2*$K$54*$AE$34%,0))/2,(ROUNDDOWN(2*$K$54*$AE$34%,0)/2))</f>
        <v>11</v>
      </c>
      <c r="N57" s="23">
        <f>COUNTIF($Z$5:$Z$31,4)</f>
        <v>0</v>
      </c>
      <c r="O57" s="70"/>
      <c r="P57" s="22">
        <v>4</v>
      </c>
      <c r="Q57" s="125">
        <f>S56-0.5</f>
        <v>21</v>
      </c>
      <c r="R57" s="114" t="s">
        <v>23</v>
      </c>
      <c r="S57" s="128">
        <f>IF(ROUNDDOWN(2*$Q$54*$AE$34%,0)/(2*$Q$54/100)&lt;$AE$34%*100-0.5,(ROUNDUP(2*$Q$54*$AE$34%,0))/2,(ROUNDDOWN(2*$Q$54*$AE$34%,0)/2))</f>
        <v>16.5</v>
      </c>
      <c r="T57" s="23">
        <f>COUNTIF($AC$5:$AC$31,4)</f>
        <v>0</v>
      </c>
    </row>
    <row r="58" spans="1:33">
      <c r="C58" s="191"/>
      <c r="D58" s="119">
        <v>5</v>
      </c>
      <c r="E58" s="124">
        <f>G57-0.5</f>
        <v>5</v>
      </c>
      <c r="F58" s="112" t="s">
        <v>23</v>
      </c>
      <c r="G58" s="127">
        <f>IF(ROUNDDOWN(2*$E$54*$AF$34%,0)/(2*$E$54/100)&lt;$AF$34%*100-0.5,(ROUNDUP(2*$E$54*$AF$34%,0))/2,(ROUNDDOWN(2*$E$54*$AF$34%,0)/2))</f>
        <v>3</v>
      </c>
      <c r="H58" s="21">
        <f>COUNTIF($W$5:$W$31,5)</f>
        <v>0</v>
      </c>
      <c r="I58" s="60"/>
      <c r="J58" s="20">
        <v>5</v>
      </c>
      <c r="K58" s="124">
        <f>M57-0.5</f>
        <v>10.5</v>
      </c>
      <c r="L58" s="112" t="s">
        <v>23</v>
      </c>
      <c r="M58" s="127">
        <f>IF(ROUNDDOWN(2*$K$54*$AF$34%,0)/(2*$K$54/100)&lt;$AF$34%*100-0.5,(ROUNDUP(2*$K$54*$AF$34%,0))/2,(ROUNDDOWN(2*$K$54*$AF$34%,0)/2))</f>
        <v>5.5</v>
      </c>
      <c r="N58" s="21">
        <f>COUNTIF($Z$5:$Z$31,5)</f>
        <v>0</v>
      </c>
      <c r="O58" s="70"/>
      <c r="P58" s="20">
        <v>5</v>
      </c>
      <c r="Q58" s="124">
        <f>S57-0.5</f>
        <v>16</v>
      </c>
      <c r="R58" s="112" t="s">
        <v>23</v>
      </c>
      <c r="S58" s="127">
        <f>IF(ROUNDDOWN(2*$Q$54*$AF$34%,0)/(2*$Q$54/100)&lt;$AF$34%*100-0.5,(ROUNDUP(2*$Q$54*$AF$34%,0))/2,(ROUNDDOWN(2*$Q$54*$AF$34%,0)/2))</f>
        <v>8.5</v>
      </c>
      <c r="T58" s="21">
        <f>COUNTIF($AC$5:$AC$31,5)</f>
        <v>0</v>
      </c>
    </row>
    <row r="59" spans="1:33">
      <c r="C59" s="191"/>
      <c r="D59" s="27">
        <v>6</v>
      </c>
      <c r="E59" s="126">
        <f>G58-0.5</f>
        <v>2.5</v>
      </c>
      <c r="F59" s="117" t="s">
        <v>23</v>
      </c>
      <c r="G59" s="129">
        <f>IF(ROUNDDOWN(2*$E$54*$AG$34%,0)/(2*$E$54/100)&lt;$AG$34%*100-0.5,(ROUNDUP(2*$E$54*$AG$34%,0))/2,(ROUNDDOWN(2*$E$54*$AG$34%,0)/2))</f>
        <v>0</v>
      </c>
      <c r="H59" s="23">
        <f>COUNTIF($W$5:$W$31,6)</f>
        <v>0</v>
      </c>
      <c r="I59" s="60"/>
      <c r="J59" s="22">
        <v>6</v>
      </c>
      <c r="K59" s="125">
        <f>M58-0.5</f>
        <v>5</v>
      </c>
      <c r="L59" s="114" t="s">
        <v>23</v>
      </c>
      <c r="M59" s="129">
        <f>IF(ROUNDDOWN(2*$K$54*$AG$34%,0)/(2*$K$54/100)&lt;$AG$34%*100-0.5,(ROUNDUP(2*$K$54*$AG$34%,0))/2,(ROUNDDOWN(2*$K$54*$AG$34%,0)/2))</f>
        <v>0</v>
      </c>
      <c r="N59" s="23">
        <f>COUNTIF($Z$5:$Z$31,6)</f>
        <v>0</v>
      </c>
      <c r="O59" s="70"/>
      <c r="P59" s="22">
        <v>6</v>
      </c>
      <c r="Q59" s="125">
        <f>S58-0.5</f>
        <v>8</v>
      </c>
      <c r="R59" s="114" t="s">
        <v>23</v>
      </c>
      <c r="S59" s="129">
        <f>IF(ROUNDDOWN(2*$Q$54*$AG$34%,0)/(2*$Q$54/100)&lt;$AG$34%*100-0.5,(ROUNDUP(2*$Q$54*$AG$34%,0))/2,(ROUNDDOWN(2*$Q$54*$AG$34%,0)/2))</f>
        <v>0</v>
      </c>
      <c r="T59" s="23">
        <f>COUNTIF($AC$5:$AC$31,6)</f>
        <v>0</v>
      </c>
    </row>
    <row r="60" spans="1:33">
      <c r="C60" s="136"/>
      <c r="D60" s="25" t="s">
        <v>22</v>
      </c>
      <c r="E60" s="173" t="str">
        <f>IF(SUM(H54:H59)&gt;0,(H58+H59)/H60,"0,0 %")</f>
        <v>0,0 %</v>
      </c>
      <c r="F60" s="173"/>
      <c r="G60" s="33" t="s">
        <v>18</v>
      </c>
      <c r="H60" s="34">
        <f>SUM(H54:H59)</f>
        <v>0</v>
      </c>
      <c r="I60" s="18"/>
      <c r="J60" s="24" t="s">
        <v>22</v>
      </c>
      <c r="K60" s="173" t="str">
        <f>IF(SUM(N54:N59)&gt;0,(N58+N59)/N60,"0,0 %")</f>
        <v>0,0 %</v>
      </c>
      <c r="L60" s="173"/>
      <c r="M60" s="35" t="s">
        <v>18</v>
      </c>
      <c r="N60" s="36">
        <f>SUM(N54:N59)</f>
        <v>0</v>
      </c>
      <c r="O60" s="60"/>
      <c r="P60" s="24" t="s">
        <v>22</v>
      </c>
      <c r="Q60" s="173" t="str">
        <f>IF(SUM(T54:T59)&gt;0,(T58+T59)/T60,"0,0 %")</f>
        <v>0,0 %</v>
      </c>
      <c r="R60" s="173"/>
      <c r="S60" s="35" t="s">
        <v>18</v>
      </c>
      <c r="T60" s="36">
        <f>SUM(T54:T59)</f>
        <v>0</v>
      </c>
    </row>
    <row r="61" spans="1:33" ht="15.75">
      <c r="D61" s="61"/>
      <c r="E61" s="61"/>
      <c r="F61" s="74" t="str">
        <f>IF(H60&gt;0,IF(E60&lt;=30%,"","Genehmigung!"),"")</f>
        <v/>
      </c>
      <c r="G61" s="61"/>
      <c r="H61" s="73"/>
      <c r="I61" s="75"/>
      <c r="J61" s="61"/>
      <c r="K61" s="61"/>
      <c r="L61" s="74" t="str">
        <f>IF(N60&gt;0,IF(K60&lt;=30%,"","Genehmigung!"),"")</f>
        <v/>
      </c>
      <c r="M61" s="61"/>
      <c r="N61" s="61"/>
      <c r="O61" s="61"/>
      <c r="P61" s="61"/>
      <c r="Q61" s="61"/>
      <c r="R61" s="74" t="str">
        <f>IF(T60&gt;0,IF(Q60&lt;=30%,"","Genehmigung!"),"")</f>
        <v/>
      </c>
      <c r="S61" s="61"/>
      <c r="T61" s="65"/>
    </row>
    <row r="63" spans="1:33">
      <c r="D63" s="163"/>
      <c r="E63" s="163" t="str">
        <f>D2</f>
        <v>Thema 1</v>
      </c>
      <c r="F63" s="163"/>
      <c r="G63" s="163" t="str">
        <f>I2</f>
        <v>Thema 2</v>
      </c>
      <c r="H63" s="163"/>
      <c r="I63" s="163" t="str">
        <f>N2</f>
        <v>Thema 3</v>
      </c>
      <c r="J63" s="163"/>
      <c r="K63" s="163" t="str">
        <f>'2. Halbjahr'!D2</f>
        <v>Thema 4</v>
      </c>
      <c r="L63" s="163"/>
      <c r="M63" s="163" t="str">
        <f>'2. Halbjahr'!I2</f>
        <v>Thema 5</v>
      </c>
      <c r="N63" s="163"/>
      <c r="O63" s="163" t="str">
        <f>'2. Halbjahr'!N2</f>
        <v>Thema 6</v>
      </c>
      <c r="P63" s="163"/>
    </row>
    <row r="64" spans="1:33">
      <c r="D64" s="163" t="str">
        <f>"Ø " &amp; D1</f>
        <v>Ø mündliche Noten und fachspezifische Leistungen</v>
      </c>
      <c r="E64" s="216">
        <f>IF(SUM(D5:H31)&gt;0,AVERAGE(D5:H31),"")</f>
        <v>3.3950000000000005</v>
      </c>
      <c r="F64" s="216"/>
      <c r="G64" s="216" t="str">
        <f>IF(SUM(I5:M31)&gt;0,AVERAGE(I5:M31),"")</f>
        <v/>
      </c>
      <c r="H64" s="216"/>
      <c r="I64" s="216" t="str">
        <f>IF(SUM(N5:R31)&gt;0,AVERAGE(N5:R31),"")</f>
        <v/>
      </c>
      <c r="J64" s="216"/>
      <c r="K64" s="216" t="str">
        <f>IF(SUM('2. Halbjahr'!D5:H31)&gt;0,AVERAGE('2. Halbjahr'!D5:H31),"")</f>
        <v/>
      </c>
      <c r="L64" s="216"/>
      <c r="M64" s="216" t="str">
        <f>IF(SUM('2. Halbjahr'!I5:M31)&gt;0,AVERAGE('2. Halbjahr'!I5:M31),"")</f>
        <v/>
      </c>
      <c r="N64" s="216"/>
      <c r="O64" s="216" t="str">
        <f>IF(SUM('2. Halbjahr'!N5:Q31)&gt;0,AVERAGE('2. Halbjahr'!N5:Q31),"")</f>
        <v/>
      </c>
      <c r="P64" s="216"/>
    </row>
    <row r="65" spans="1:33">
      <c r="D65" s="163" t="str">
        <f>"Ø " &amp;U1</f>
        <v>Ø schriftliche Lernzielkontrollen</v>
      </c>
      <c r="E65" s="216" t="str">
        <f>IF(G41=0,"",G41)</f>
        <v>0</v>
      </c>
      <c r="F65" s="216"/>
      <c r="G65" s="216" t="str">
        <f>IF(M41=0,"",M41)</f>
        <v>0</v>
      </c>
      <c r="H65" s="216"/>
      <c r="I65" s="216" t="str">
        <f>IF(S41=0,"",S41)</f>
        <v>0</v>
      </c>
      <c r="J65" s="216"/>
      <c r="K65" s="216" t="str">
        <f>IF('2. Halbjahr'!G41=0,"",'2. Halbjahr'!G41)</f>
        <v>0</v>
      </c>
      <c r="L65" s="216"/>
      <c r="M65" s="216" t="str">
        <f>IF('2. Halbjahr'!M41=0,"",'2. Halbjahr'!M41)</f>
        <v>0</v>
      </c>
      <c r="N65" s="216"/>
      <c r="O65" s="216" t="str">
        <f>IF('2. Halbjahr'!S41=0,"",'2. Halbjahr'!S41)</f>
        <v>0</v>
      </c>
      <c r="P65" s="216"/>
    </row>
    <row r="75" spans="1:33" ht="15" customHeight="1"/>
    <row r="76" spans="1:33">
      <c r="C76" s="134"/>
      <c r="D76" s="134"/>
    </row>
    <row r="79" spans="1:33" ht="15.75">
      <c r="A79" s="155" t="s">
        <v>50</v>
      </c>
      <c r="B79" s="160">
        <f ca="1">TODAY()</f>
        <v>42865</v>
      </c>
      <c r="C79" s="156"/>
      <c r="D79" s="156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7"/>
      <c r="U79" s="18"/>
      <c r="V79" s="67"/>
      <c r="W79" s="67"/>
      <c r="X79" s="67"/>
      <c r="Y79" s="67"/>
      <c r="Z79" s="158"/>
      <c r="AA79" s="159"/>
      <c r="AB79" s="159"/>
      <c r="AC79" s="159"/>
      <c r="AD79" s="159"/>
      <c r="AE79" s="159"/>
      <c r="AF79" s="159"/>
      <c r="AG79" s="161" t="s">
        <v>56</v>
      </c>
    </row>
  </sheetData>
  <sheetProtection password="CC6F" sheet="1" objects="1" scenarios="1" selectLockedCells="1"/>
  <sortState ref="B6:C29">
    <sortCondition ref="B6:B29"/>
  </sortState>
  <customSheetViews>
    <customSheetView guid="{18505129-0C82-49C8-BEB3-5BA67D08D9E3}" topLeftCell="A4">
      <selection activeCell="F24" sqref="F24:U24"/>
      <pageMargins left="0.7" right="0.7" top="0.78740157499999996" bottom="0.78740157499999996" header="0.3" footer="0.3"/>
      <pageSetup paperSize="9" orientation="portrait" verticalDpi="0" r:id="rId1"/>
    </customSheetView>
  </customSheetViews>
  <mergeCells count="71">
    <mergeCell ref="K64:L64"/>
    <mergeCell ref="M64:N64"/>
    <mergeCell ref="O64:P64"/>
    <mergeCell ref="K65:L65"/>
    <mergeCell ref="M65:N65"/>
    <mergeCell ref="O65:P65"/>
    <mergeCell ref="E64:F64"/>
    <mergeCell ref="E65:F65"/>
    <mergeCell ref="G64:H64"/>
    <mergeCell ref="G65:H65"/>
    <mergeCell ref="I64:J64"/>
    <mergeCell ref="I65:J65"/>
    <mergeCell ref="AG3:AG4"/>
    <mergeCell ref="X2:Z2"/>
    <mergeCell ref="AA2:AC2"/>
    <mergeCell ref="U2:W2"/>
    <mergeCell ref="N2:R2"/>
    <mergeCell ref="U1:AC1"/>
    <mergeCell ref="Q3:Q4"/>
    <mergeCell ref="R3:R4"/>
    <mergeCell ref="S2:S4"/>
    <mergeCell ref="S41:T41"/>
    <mergeCell ref="Z33:AA33"/>
    <mergeCell ref="Z34:AA34"/>
    <mergeCell ref="C43:C48"/>
    <mergeCell ref="C54:C59"/>
    <mergeCell ref="AF3:AF4"/>
    <mergeCell ref="W3:W4"/>
    <mergeCell ref="Z3:Z4"/>
    <mergeCell ref="P3:P4"/>
    <mergeCell ref="D3:D4"/>
    <mergeCell ref="AD3:AD4"/>
    <mergeCell ref="AC3:AC4"/>
    <mergeCell ref="O3:O4"/>
    <mergeCell ref="I33:M34"/>
    <mergeCell ref="E60:F60"/>
    <mergeCell ref="K60:L60"/>
    <mergeCell ref="Q60:R60"/>
    <mergeCell ref="D53:H53"/>
    <mergeCell ref="N3:N4"/>
    <mergeCell ref="K3:K4"/>
    <mergeCell ref="M3:M4"/>
    <mergeCell ref="F3:F4"/>
    <mergeCell ref="L3:L4"/>
    <mergeCell ref="J53:N53"/>
    <mergeCell ref="P53:T53"/>
    <mergeCell ref="G52:H52"/>
    <mergeCell ref="M52:N52"/>
    <mergeCell ref="S52:T52"/>
    <mergeCell ref="D2:H2"/>
    <mergeCell ref="I2:M2"/>
    <mergeCell ref="H3:H4"/>
    <mergeCell ref="I3:I4"/>
    <mergeCell ref="V50:W50"/>
    <mergeCell ref="G41:H41"/>
    <mergeCell ref="A1:C1"/>
    <mergeCell ref="A3:B3"/>
    <mergeCell ref="A33:B33"/>
    <mergeCell ref="Q49:R49"/>
    <mergeCell ref="K49:L49"/>
    <mergeCell ref="E49:F49"/>
    <mergeCell ref="A2:C2"/>
    <mergeCell ref="E3:E4"/>
    <mergeCell ref="G3:G4"/>
    <mergeCell ref="D42:H42"/>
    <mergeCell ref="J42:N42"/>
    <mergeCell ref="P42:T42"/>
    <mergeCell ref="D1:S1"/>
    <mergeCell ref="T3:T4"/>
    <mergeCell ref="J3:J4"/>
    <mergeCell ref="M41:N41"/>
  </mergeCells>
  <pageMargins left="0.15748031496062992" right="0.15748031496062992" top="0.15748031496062992" bottom="0.15748031496062992" header="0" footer="0"/>
  <pageSetup paperSize="9" orientation="landscape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8"/>
  <sheetViews>
    <sheetView topLeftCell="A2" workbookViewId="0">
      <selection activeCell="N8" sqref="N8"/>
    </sheetView>
  </sheetViews>
  <sheetFormatPr baseColWidth="10" defaultRowHeight="15"/>
  <cols>
    <col min="1" max="1" width="3" style="61" customWidth="1"/>
    <col min="2" max="2" width="11.7109375" style="61" customWidth="1"/>
    <col min="3" max="3" width="9.7109375" style="61" customWidth="1"/>
    <col min="4" max="14" width="3.85546875" style="61" customWidth="1"/>
    <col min="15" max="15" width="4" style="61" customWidth="1"/>
    <col min="16" max="18" width="3.85546875" style="61" customWidth="1"/>
    <col min="19" max="19" width="4.28515625" style="61" customWidth="1"/>
    <col min="20" max="20" width="3.85546875" style="61" customWidth="1"/>
    <col min="21" max="21" width="4.28515625" style="61" customWidth="1"/>
    <col min="22" max="23" width="3.85546875" style="61" customWidth="1"/>
    <col min="24" max="24" width="4.28515625" style="61" customWidth="1"/>
    <col min="25" max="26" width="3.85546875" style="61" customWidth="1"/>
    <col min="27" max="27" width="4.28515625" style="61" customWidth="1"/>
    <col min="28" max="29" width="3.85546875" style="61" customWidth="1"/>
    <col min="30" max="30" width="4.42578125" style="96" customWidth="1"/>
    <col min="31" max="32" width="4.42578125" style="61" customWidth="1"/>
    <col min="33" max="33" width="3.85546875" style="61" customWidth="1"/>
    <col min="34" max="16384" width="11.42578125" style="61"/>
  </cols>
  <sheetData>
    <row r="1" spans="1:33">
      <c r="A1" s="219" t="str">
        <f>'1. Halbjahr'!A1:C1</f>
        <v>Schuljahr 20Xx/Xx</v>
      </c>
      <c r="B1" s="220"/>
      <c r="C1" s="221"/>
      <c r="D1" s="123" t="s">
        <v>0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98">
        <f>'1. Halbjahr'!T1</f>
        <v>50</v>
      </c>
      <c r="T1" s="206" t="s">
        <v>1</v>
      </c>
      <c r="U1" s="206"/>
      <c r="V1" s="206"/>
      <c r="W1" s="206"/>
      <c r="X1" s="206"/>
      <c r="Y1" s="206"/>
      <c r="Z1" s="206"/>
      <c r="AA1" s="206"/>
      <c r="AB1" s="206"/>
      <c r="AC1" s="99">
        <f>'1. Halbjahr'!AD1</f>
        <v>50</v>
      </c>
      <c r="AD1" s="42"/>
      <c r="AE1" s="43" t="s">
        <v>8</v>
      </c>
      <c r="AF1" s="93"/>
      <c r="AG1" s="44"/>
    </row>
    <row r="2" spans="1:33" ht="15" customHeight="1">
      <c r="A2" s="222" t="str">
        <f>'1. Halbjahr'!A2</f>
        <v>Fach</v>
      </c>
      <c r="B2" s="223"/>
      <c r="C2" s="224"/>
      <c r="D2" s="184" t="s">
        <v>44</v>
      </c>
      <c r="E2" s="184"/>
      <c r="F2" s="184"/>
      <c r="G2" s="184"/>
      <c r="H2" s="185"/>
      <c r="I2" s="186" t="s">
        <v>45</v>
      </c>
      <c r="J2" s="184"/>
      <c r="K2" s="184"/>
      <c r="L2" s="184"/>
      <c r="M2" s="185"/>
      <c r="N2" s="186" t="s">
        <v>46</v>
      </c>
      <c r="O2" s="184"/>
      <c r="P2" s="184"/>
      <c r="Q2" s="185"/>
      <c r="R2" s="207" t="s">
        <v>13</v>
      </c>
      <c r="S2" s="45" t="s">
        <v>2</v>
      </c>
      <c r="T2" s="213">
        <v>38081</v>
      </c>
      <c r="U2" s="214"/>
      <c r="V2" s="215"/>
      <c r="W2" s="213">
        <v>38477</v>
      </c>
      <c r="X2" s="214"/>
      <c r="Y2" s="215"/>
      <c r="Z2" s="213">
        <v>38874</v>
      </c>
      <c r="AA2" s="214"/>
      <c r="AB2" s="215"/>
      <c r="AC2" s="46" t="s">
        <v>2</v>
      </c>
      <c r="AD2" s="47"/>
      <c r="AE2" s="48" t="s">
        <v>2</v>
      </c>
      <c r="AF2" s="48"/>
      <c r="AG2" s="49"/>
    </row>
    <row r="3" spans="1:33" ht="51" customHeight="1">
      <c r="A3" s="227" t="str">
        <f>'1. Halbjahr'!A3:B3</f>
        <v>Klasse Kurs</v>
      </c>
      <c r="B3" s="228"/>
      <c r="C3" s="110" t="str">
        <f>'1. Halbjahr'!C3</f>
        <v>Xx</v>
      </c>
      <c r="D3" s="196"/>
      <c r="E3" s="177"/>
      <c r="F3" s="188"/>
      <c r="G3" s="177"/>
      <c r="H3" s="177"/>
      <c r="I3" s="177"/>
      <c r="J3" s="177"/>
      <c r="K3" s="177"/>
      <c r="L3" s="188"/>
      <c r="M3" s="177"/>
      <c r="N3" s="177"/>
      <c r="O3" s="188"/>
      <c r="P3" s="177"/>
      <c r="Q3" s="177"/>
      <c r="R3" s="225"/>
      <c r="S3" s="181" t="s">
        <v>3</v>
      </c>
      <c r="T3" s="50" t="s">
        <v>4</v>
      </c>
      <c r="U3" s="100">
        <v>4</v>
      </c>
      <c r="V3" s="194" t="s">
        <v>6</v>
      </c>
      <c r="W3" s="50" t="s">
        <v>4</v>
      </c>
      <c r="X3" s="100">
        <v>5</v>
      </c>
      <c r="Y3" s="194" t="s">
        <v>6</v>
      </c>
      <c r="Z3" s="50" t="s">
        <v>4</v>
      </c>
      <c r="AA3" s="100">
        <v>6</v>
      </c>
      <c r="AB3" s="194" t="s">
        <v>6</v>
      </c>
      <c r="AC3" s="198" t="s">
        <v>6</v>
      </c>
      <c r="AD3" s="192" t="s">
        <v>9</v>
      </c>
      <c r="AE3" s="192" t="s">
        <v>39</v>
      </c>
      <c r="AF3" s="192" t="s">
        <v>40</v>
      </c>
      <c r="AG3" s="211" t="s">
        <v>7</v>
      </c>
    </row>
    <row r="4" spans="1:33" ht="17.25" customHeight="1">
      <c r="A4" s="52" t="s">
        <v>16</v>
      </c>
      <c r="B4" s="53" t="s">
        <v>14</v>
      </c>
      <c r="C4" s="54" t="s">
        <v>15</v>
      </c>
      <c r="D4" s="229"/>
      <c r="E4" s="230"/>
      <c r="F4" s="189"/>
      <c r="G4" s="178"/>
      <c r="H4" s="178"/>
      <c r="I4" s="178"/>
      <c r="J4" s="178"/>
      <c r="K4" s="178"/>
      <c r="L4" s="189"/>
      <c r="M4" s="178"/>
      <c r="N4" s="178"/>
      <c r="O4" s="189"/>
      <c r="P4" s="178"/>
      <c r="Q4" s="178"/>
      <c r="R4" s="226"/>
      <c r="S4" s="182"/>
      <c r="T4" s="13">
        <v>44</v>
      </c>
      <c r="U4" s="81" t="s">
        <v>5</v>
      </c>
      <c r="V4" s="195"/>
      <c r="W4" s="13">
        <v>55</v>
      </c>
      <c r="X4" s="81" t="s">
        <v>5</v>
      </c>
      <c r="Y4" s="195"/>
      <c r="Z4" s="13">
        <v>66</v>
      </c>
      <c r="AA4" s="81" t="s">
        <v>5</v>
      </c>
      <c r="AB4" s="195"/>
      <c r="AC4" s="199"/>
      <c r="AD4" s="193"/>
      <c r="AE4" s="193"/>
      <c r="AF4" s="193"/>
      <c r="AG4" s="212"/>
    </row>
    <row r="5" spans="1:33">
      <c r="A5" s="56">
        <v>1</v>
      </c>
      <c r="B5" s="101" t="str">
        <f>'1. Halbjahr'!B5</f>
        <v>Eins</v>
      </c>
      <c r="C5" s="102">
        <f>'1. Halbjahr'!C5</f>
        <v>0</v>
      </c>
      <c r="D5" s="166"/>
      <c r="E5" s="166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78" t="str">
        <f t="shared" ref="S5:S31" si="0">IF(SUM(D5:R5)&gt;0,AVERAGE(D5:R5),"0")</f>
        <v>0</v>
      </c>
      <c r="T5" s="164"/>
      <c r="U5" s="37">
        <f>T5*100/$T$4</f>
        <v>0</v>
      </c>
      <c r="V5" s="3" t="str">
        <f t="shared" ref="V5:V31" si="1">IF(U5&gt;=$AA$34-0.5,1,IF(U5&gt;=$AB$34-0.5,2,IF(U5&gt;=$AC$34-0.5,3,IF(U5&gt;=$AD$34-0.5,4,IF(U5&gt;=$AE$34-0.5,5,IF(U5&gt;0,6,""))))))</f>
        <v/>
      </c>
      <c r="W5" s="164"/>
      <c r="X5" s="37">
        <f>W5*100/$W$4</f>
        <v>0</v>
      </c>
      <c r="Y5" s="3" t="str">
        <f t="shared" ref="Y5:Y31" si="2">IF(X5&gt;=$AA$34-0.5,1,IF(X5&gt;=$AB$34-0.5,2,IF(X5&gt;=$AC$34-0.5,3,IF(X5&gt;=$AD$34-0.5,4,IF(X5&gt;=$AE$34-0.5,5,IF(X5&gt;0,6,""))))))</f>
        <v/>
      </c>
      <c r="Z5" s="164"/>
      <c r="AA5" s="37">
        <f t="shared" ref="AA5:AA31" si="3">Z5*100/$Z$4</f>
        <v>0</v>
      </c>
      <c r="AB5" s="3" t="str">
        <f t="shared" ref="AB5:AB31" si="4">IF(AA5&gt;=$AA$34-0.5,1,IF(AA5&gt;=$AB$34-0.5,2,IF(AA5&gt;=$AC$34-0.5,3,IF(AA5&gt;=$AD$34-0.5,4,IF(AA5&gt;=$AE$34-0.5,5,IF(AA5&gt;0,6,""))))))</f>
        <v/>
      </c>
      <c r="AC5" s="78" t="str">
        <f>IF(SUM(AB5,Y5,V5)&gt;0,AVERAGE(AB5,Y5,V5),"0")</f>
        <v>0</v>
      </c>
      <c r="AD5" s="94">
        <f>'1. Halbjahr'!AF5</f>
        <v>1</v>
      </c>
      <c r="AE5" s="94" t="str">
        <f>IF(AC5="0",S5,(S5*$S$1+AC5*$AC$1)/($S$1+$AC$1))</f>
        <v>0</v>
      </c>
      <c r="AF5" s="40" t="str">
        <f t="shared" ref="AF5:AF31" si="5">IF(OR(AD5="0",AE5="0"),"0",AVERAGE(AD5:AE5))</f>
        <v>0</v>
      </c>
      <c r="AG5" s="11"/>
    </row>
    <row r="6" spans="1:33">
      <c r="A6" s="57">
        <v>2</v>
      </c>
      <c r="B6" s="103" t="str">
        <f>'1. Halbjahr'!B6</f>
        <v>Eins</v>
      </c>
      <c r="C6" s="104" t="str">
        <f>'1. Halbjahr'!C6</f>
        <v>minus</v>
      </c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79" t="str">
        <f t="shared" si="0"/>
        <v>0</v>
      </c>
      <c r="T6" s="165"/>
      <c r="U6" s="38">
        <f t="shared" ref="U6:U31" si="6">T6*100/$T$4</f>
        <v>0</v>
      </c>
      <c r="V6" s="4" t="str">
        <f t="shared" si="1"/>
        <v/>
      </c>
      <c r="W6" s="165"/>
      <c r="X6" s="38">
        <f t="shared" ref="X6:X31" si="7">W6*100/$W$4</f>
        <v>0</v>
      </c>
      <c r="Y6" s="4" t="str">
        <f t="shared" si="2"/>
        <v/>
      </c>
      <c r="Z6" s="165"/>
      <c r="AA6" s="38">
        <f t="shared" si="3"/>
        <v>0</v>
      </c>
      <c r="AB6" s="4" t="str">
        <f t="shared" si="4"/>
        <v/>
      </c>
      <c r="AC6" s="79" t="str">
        <f t="shared" ref="AC6:AC31" si="8">IF(SUM(AB6,Y6,V6)&gt;0,AVERAGE(AB6,Y6,V6),"0")</f>
        <v>0</v>
      </c>
      <c r="AD6" s="95">
        <f>'1. Halbjahr'!AF6</f>
        <v>1.4</v>
      </c>
      <c r="AE6" s="95" t="str">
        <f t="shared" ref="AE6:AE30" si="9">IF(AC6="0",S6,(S6*$S$1+AC6*$AC$1)/($S$1+$AC$1))</f>
        <v>0</v>
      </c>
      <c r="AF6" s="41" t="str">
        <f t="shared" si="5"/>
        <v>0</v>
      </c>
      <c r="AG6" s="12"/>
    </row>
    <row r="7" spans="1:33">
      <c r="A7" s="56">
        <v>3</v>
      </c>
      <c r="B7" s="101" t="str">
        <f>'1. Halbjahr'!B7</f>
        <v>Eins/Zwei</v>
      </c>
      <c r="C7" s="102">
        <f>'1. Halbjahr'!C7</f>
        <v>0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78" t="str">
        <f t="shared" si="0"/>
        <v>0</v>
      </c>
      <c r="T7" s="164"/>
      <c r="U7" s="37">
        <f t="shared" si="6"/>
        <v>0</v>
      </c>
      <c r="V7" s="3" t="str">
        <f t="shared" si="1"/>
        <v/>
      </c>
      <c r="W7" s="164"/>
      <c r="X7" s="37">
        <f t="shared" si="7"/>
        <v>0</v>
      </c>
      <c r="Y7" s="3" t="str">
        <f t="shared" si="2"/>
        <v/>
      </c>
      <c r="Z7" s="164"/>
      <c r="AA7" s="37">
        <f t="shared" si="3"/>
        <v>0</v>
      </c>
      <c r="AB7" s="3" t="str">
        <f t="shared" si="4"/>
        <v/>
      </c>
      <c r="AC7" s="78" t="str">
        <f t="shared" si="8"/>
        <v>0</v>
      </c>
      <c r="AD7" s="94">
        <f>'1. Halbjahr'!AF7</f>
        <v>1.5</v>
      </c>
      <c r="AE7" s="94" t="str">
        <f t="shared" si="9"/>
        <v>0</v>
      </c>
      <c r="AF7" s="40" t="str">
        <f t="shared" si="5"/>
        <v>0</v>
      </c>
      <c r="AG7" s="11"/>
    </row>
    <row r="8" spans="1:33">
      <c r="A8" s="57">
        <v>4</v>
      </c>
      <c r="B8" s="103" t="str">
        <f>'1. Halbjahr'!B8</f>
        <v>Zwei</v>
      </c>
      <c r="C8" s="104" t="str">
        <f>'1. Halbjahr'!C8</f>
        <v>plus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79" t="str">
        <f t="shared" si="0"/>
        <v>0</v>
      </c>
      <c r="T8" s="165"/>
      <c r="U8" s="38">
        <f t="shared" si="6"/>
        <v>0</v>
      </c>
      <c r="V8" s="4" t="str">
        <f t="shared" si="1"/>
        <v/>
      </c>
      <c r="W8" s="165"/>
      <c r="X8" s="38">
        <f t="shared" si="7"/>
        <v>0</v>
      </c>
      <c r="Y8" s="4" t="str">
        <f t="shared" si="2"/>
        <v/>
      </c>
      <c r="Z8" s="165"/>
      <c r="AA8" s="38">
        <f t="shared" si="3"/>
        <v>0</v>
      </c>
      <c r="AB8" s="4" t="str">
        <f t="shared" si="4"/>
        <v/>
      </c>
      <c r="AC8" s="79" t="str">
        <f t="shared" si="8"/>
        <v>0</v>
      </c>
      <c r="AD8" s="95">
        <f>'1. Halbjahr'!AF8</f>
        <v>1.6</v>
      </c>
      <c r="AE8" s="95" t="str">
        <f t="shared" si="9"/>
        <v>0</v>
      </c>
      <c r="AF8" s="41" t="str">
        <f t="shared" si="5"/>
        <v>0</v>
      </c>
      <c r="AG8" s="12"/>
    </row>
    <row r="9" spans="1:33">
      <c r="A9" s="56">
        <v>5</v>
      </c>
      <c r="B9" s="101" t="str">
        <f>'1. Halbjahr'!B9</f>
        <v>Zwei</v>
      </c>
      <c r="C9" s="102">
        <f>'1. Halbjahr'!C9</f>
        <v>0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78" t="str">
        <f t="shared" si="0"/>
        <v>0</v>
      </c>
      <c r="T9" s="164"/>
      <c r="U9" s="37">
        <f t="shared" si="6"/>
        <v>0</v>
      </c>
      <c r="V9" s="3" t="str">
        <f t="shared" si="1"/>
        <v/>
      </c>
      <c r="W9" s="164"/>
      <c r="X9" s="37">
        <f t="shared" si="7"/>
        <v>0</v>
      </c>
      <c r="Y9" s="3" t="str">
        <f t="shared" si="2"/>
        <v/>
      </c>
      <c r="Z9" s="164"/>
      <c r="AA9" s="37">
        <f t="shared" si="3"/>
        <v>0</v>
      </c>
      <c r="AB9" s="3" t="str">
        <f t="shared" si="4"/>
        <v/>
      </c>
      <c r="AC9" s="78" t="str">
        <f t="shared" si="8"/>
        <v>0</v>
      </c>
      <c r="AD9" s="94">
        <f>'1. Halbjahr'!AF9</f>
        <v>2</v>
      </c>
      <c r="AE9" s="94" t="str">
        <f t="shared" si="9"/>
        <v>0</v>
      </c>
      <c r="AF9" s="40" t="str">
        <f t="shared" si="5"/>
        <v>0</v>
      </c>
      <c r="AG9" s="11"/>
    </row>
    <row r="10" spans="1:33">
      <c r="A10" s="57">
        <v>6</v>
      </c>
      <c r="B10" s="103" t="str">
        <f>'1. Halbjahr'!B10</f>
        <v>Zwei</v>
      </c>
      <c r="C10" s="104" t="str">
        <f>'1. Halbjahr'!C10</f>
        <v>minus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79" t="str">
        <f t="shared" si="0"/>
        <v>0</v>
      </c>
      <c r="T10" s="165"/>
      <c r="U10" s="38">
        <f t="shared" si="6"/>
        <v>0</v>
      </c>
      <c r="V10" s="4" t="str">
        <f t="shared" si="1"/>
        <v/>
      </c>
      <c r="W10" s="165"/>
      <c r="X10" s="38">
        <f t="shared" si="7"/>
        <v>0</v>
      </c>
      <c r="Y10" s="4" t="str">
        <f t="shared" si="2"/>
        <v/>
      </c>
      <c r="Z10" s="165"/>
      <c r="AA10" s="38">
        <f t="shared" si="3"/>
        <v>0</v>
      </c>
      <c r="AB10" s="4" t="str">
        <f t="shared" si="4"/>
        <v/>
      </c>
      <c r="AC10" s="79" t="str">
        <f t="shared" si="8"/>
        <v>0</v>
      </c>
      <c r="AD10" s="95">
        <f>'1. Halbjahr'!AF10</f>
        <v>2.4</v>
      </c>
      <c r="AE10" s="95" t="str">
        <f t="shared" si="9"/>
        <v>0</v>
      </c>
      <c r="AF10" s="41" t="str">
        <f t="shared" si="5"/>
        <v>0</v>
      </c>
      <c r="AG10" s="12"/>
    </row>
    <row r="11" spans="1:33">
      <c r="A11" s="56">
        <v>7</v>
      </c>
      <c r="B11" s="101" t="str">
        <f>'1. Halbjahr'!B11</f>
        <v>Zwei/Drei</v>
      </c>
      <c r="C11" s="102">
        <f>'1. Halbjahr'!C11</f>
        <v>0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78" t="str">
        <f t="shared" si="0"/>
        <v>0</v>
      </c>
      <c r="T11" s="164"/>
      <c r="U11" s="37">
        <f t="shared" si="6"/>
        <v>0</v>
      </c>
      <c r="V11" s="3" t="str">
        <f t="shared" si="1"/>
        <v/>
      </c>
      <c r="W11" s="164"/>
      <c r="X11" s="37">
        <f t="shared" si="7"/>
        <v>0</v>
      </c>
      <c r="Y11" s="3" t="str">
        <f t="shared" si="2"/>
        <v/>
      </c>
      <c r="Z11" s="164"/>
      <c r="AA11" s="37">
        <f t="shared" si="3"/>
        <v>0</v>
      </c>
      <c r="AB11" s="3" t="str">
        <f t="shared" si="4"/>
        <v/>
      </c>
      <c r="AC11" s="78" t="str">
        <f t="shared" si="8"/>
        <v>0</v>
      </c>
      <c r="AD11" s="94">
        <f>'1. Halbjahr'!AF11</f>
        <v>2.5</v>
      </c>
      <c r="AE11" s="94" t="str">
        <f t="shared" si="9"/>
        <v>0</v>
      </c>
      <c r="AF11" s="40" t="str">
        <f t="shared" si="5"/>
        <v>0</v>
      </c>
      <c r="AG11" s="11"/>
    </row>
    <row r="12" spans="1:33">
      <c r="A12" s="57">
        <v>8</v>
      </c>
      <c r="B12" s="103" t="str">
        <f>'1. Halbjahr'!B12</f>
        <v>Drei</v>
      </c>
      <c r="C12" s="104" t="str">
        <f>'1. Halbjahr'!C12</f>
        <v>plus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79" t="str">
        <f t="shared" si="0"/>
        <v>0</v>
      </c>
      <c r="T12" s="165"/>
      <c r="U12" s="38">
        <f t="shared" si="6"/>
        <v>0</v>
      </c>
      <c r="V12" s="4" t="str">
        <f t="shared" si="1"/>
        <v/>
      </c>
      <c r="W12" s="165"/>
      <c r="X12" s="38">
        <f t="shared" si="7"/>
        <v>0</v>
      </c>
      <c r="Y12" s="4" t="str">
        <f t="shared" si="2"/>
        <v/>
      </c>
      <c r="Z12" s="165"/>
      <c r="AA12" s="38">
        <f t="shared" si="3"/>
        <v>0</v>
      </c>
      <c r="AB12" s="4" t="str">
        <f t="shared" si="4"/>
        <v/>
      </c>
      <c r="AC12" s="79" t="str">
        <f t="shared" si="8"/>
        <v>0</v>
      </c>
      <c r="AD12" s="95">
        <f>'1. Halbjahr'!AF12</f>
        <v>2.6</v>
      </c>
      <c r="AE12" s="95" t="str">
        <f t="shared" si="9"/>
        <v>0</v>
      </c>
      <c r="AF12" s="41" t="str">
        <f t="shared" si="5"/>
        <v>0</v>
      </c>
      <c r="AG12" s="12"/>
    </row>
    <row r="13" spans="1:33">
      <c r="A13" s="56">
        <v>9</v>
      </c>
      <c r="B13" s="101" t="str">
        <f>'1. Halbjahr'!B13</f>
        <v>Drei</v>
      </c>
      <c r="C13" s="102">
        <f>'1. Halbjahr'!C13</f>
        <v>0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78" t="str">
        <f t="shared" si="0"/>
        <v>0</v>
      </c>
      <c r="T13" s="164"/>
      <c r="U13" s="37">
        <f t="shared" si="6"/>
        <v>0</v>
      </c>
      <c r="V13" s="3" t="str">
        <f t="shared" si="1"/>
        <v/>
      </c>
      <c r="W13" s="164"/>
      <c r="X13" s="37">
        <f t="shared" si="7"/>
        <v>0</v>
      </c>
      <c r="Y13" s="3" t="str">
        <f t="shared" si="2"/>
        <v/>
      </c>
      <c r="Z13" s="164"/>
      <c r="AA13" s="37">
        <f t="shared" si="3"/>
        <v>0</v>
      </c>
      <c r="AB13" s="3" t="str">
        <f t="shared" si="4"/>
        <v/>
      </c>
      <c r="AC13" s="78" t="str">
        <f t="shared" si="8"/>
        <v>0</v>
      </c>
      <c r="AD13" s="94">
        <f>'1. Halbjahr'!AF13</f>
        <v>3</v>
      </c>
      <c r="AE13" s="94" t="str">
        <f t="shared" si="9"/>
        <v>0</v>
      </c>
      <c r="AF13" s="40" t="str">
        <f t="shared" si="5"/>
        <v>0</v>
      </c>
      <c r="AG13" s="11"/>
    </row>
    <row r="14" spans="1:33">
      <c r="A14" s="57">
        <v>10</v>
      </c>
      <c r="B14" s="103" t="str">
        <f>'1. Halbjahr'!B14</f>
        <v>Drei</v>
      </c>
      <c r="C14" s="104" t="str">
        <f>'1. Halbjahr'!C14</f>
        <v>minus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79" t="str">
        <f t="shared" si="0"/>
        <v>0</v>
      </c>
      <c r="T14" s="165"/>
      <c r="U14" s="38">
        <f t="shared" si="6"/>
        <v>0</v>
      </c>
      <c r="V14" s="4" t="str">
        <f t="shared" si="1"/>
        <v/>
      </c>
      <c r="W14" s="165"/>
      <c r="X14" s="38">
        <f t="shared" si="7"/>
        <v>0</v>
      </c>
      <c r="Y14" s="4" t="str">
        <f t="shared" si="2"/>
        <v/>
      </c>
      <c r="Z14" s="165"/>
      <c r="AA14" s="38">
        <f t="shared" si="3"/>
        <v>0</v>
      </c>
      <c r="AB14" s="4" t="str">
        <f t="shared" si="4"/>
        <v/>
      </c>
      <c r="AC14" s="79" t="str">
        <f t="shared" si="8"/>
        <v>0</v>
      </c>
      <c r="AD14" s="95">
        <f>'1. Halbjahr'!AF14</f>
        <v>3.4</v>
      </c>
      <c r="AE14" s="95" t="str">
        <f t="shared" si="9"/>
        <v>0</v>
      </c>
      <c r="AF14" s="41" t="str">
        <f t="shared" si="5"/>
        <v>0</v>
      </c>
      <c r="AG14" s="12"/>
    </row>
    <row r="15" spans="1:33">
      <c r="A15" s="56">
        <v>11</v>
      </c>
      <c r="B15" s="101" t="str">
        <f>'1. Halbjahr'!B15</f>
        <v>Drei/Vier</v>
      </c>
      <c r="C15" s="102">
        <f>'1. Halbjahr'!C15</f>
        <v>0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78" t="str">
        <f t="shared" si="0"/>
        <v>0</v>
      </c>
      <c r="T15" s="164"/>
      <c r="U15" s="37">
        <f t="shared" si="6"/>
        <v>0</v>
      </c>
      <c r="V15" s="3" t="str">
        <f t="shared" si="1"/>
        <v/>
      </c>
      <c r="W15" s="164"/>
      <c r="X15" s="37">
        <f t="shared" si="7"/>
        <v>0</v>
      </c>
      <c r="Y15" s="3" t="str">
        <f t="shared" si="2"/>
        <v/>
      </c>
      <c r="Z15" s="164"/>
      <c r="AA15" s="37">
        <f t="shared" si="3"/>
        <v>0</v>
      </c>
      <c r="AB15" s="3" t="str">
        <f t="shared" si="4"/>
        <v/>
      </c>
      <c r="AC15" s="78" t="str">
        <f t="shared" si="8"/>
        <v>0</v>
      </c>
      <c r="AD15" s="94">
        <f>'1. Halbjahr'!AF15</f>
        <v>3.5</v>
      </c>
      <c r="AE15" s="94" t="str">
        <f t="shared" si="9"/>
        <v>0</v>
      </c>
      <c r="AF15" s="40" t="str">
        <f t="shared" si="5"/>
        <v>0</v>
      </c>
      <c r="AG15" s="11"/>
    </row>
    <row r="16" spans="1:33">
      <c r="A16" s="57">
        <v>12</v>
      </c>
      <c r="B16" s="103" t="str">
        <f>'1. Halbjahr'!B16</f>
        <v>Vier</v>
      </c>
      <c r="C16" s="104" t="str">
        <f>'1. Halbjahr'!C16</f>
        <v>plus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79" t="str">
        <f t="shared" si="0"/>
        <v>0</v>
      </c>
      <c r="T16" s="165"/>
      <c r="U16" s="38">
        <f t="shared" si="6"/>
        <v>0</v>
      </c>
      <c r="V16" s="4" t="str">
        <f t="shared" si="1"/>
        <v/>
      </c>
      <c r="W16" s="165"/>
      <c r="X16" s="38">
        <f t="shared" si="7"/>
        <v>0</v>
      </c>
      <c r="Y16" s="4" t="str">
        <f t="shared" si="2"/>
        <v/>
      </c>
      <c r="Z16" s="165"/>
      <c r="AA16" s="38">
        <f t="shared" si="3"/>
        <v>0</v>
      </c>
      <c r="AB16" s="4" t="str">
        <f t="shared" si="4"/>
        <v/>
      </c>
      <c r="AC16" s="79" t="str">
        <f t="shared" si="8"/>
        <v>0</v>
      </c>
      <c r="AD16" s="95">
        <f>'1. Halbjahr'!AF16</f>
        <v>3.6</v>
      </c>
      <c r="AE16" s="95" t="str">
        <f t="shared" si="9"/>
        <v>0</v>
      </c>
      <c r="AF16" s="41" t="str">
        <f t="shared" si="5"/>
        <v>0</v>
      </c>
      <c r="AG16" s="12"/>
    </row>
    <row r="17" spans="1:33">
      <c r="A17" s="56">
        <v>13</v>
      </c>
      <c r="B17" s="101" t="str">
        <f>'1. Halbjahr'!B17</f>
        <v>Vier</v>
      </c>
      <c r="C17" s="102">
        <f>'1. Halbjahr'!C17</f>
        <v>0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78" t="str">
        <f t="shared" si="0"/>
        <v>0</v>
      </c>
      <c r="T17" s="164"/>
      <c r="U17" s="37">
        <f t="shared" si="6"/>
        <v>0</v>
      </c>
      <c r="V17" s="3" t="str">
        <f t="shared" si="1"/>
        <v/>
      </c>
      <c r="W17" s="164"/>
      <c r="X17" s="37">
        <f t="shared" si="7"/>
        <v>0</v>
      </c>
      <c r="Y17" s="3" t="str">
        <f t="shared" si="2"/>
        <v/>
      </c>
      <c r="Z17" s="164"/>
      <c r="AA17" s="37">
        <f t="shared" si="3"/>
        <v>0</v>
      </c>
      <c r="AB17" s="3" t="str">
        <f t="shared" si="4"/>
        <v/>
      </c>
      <c r="AC17" s="78" t="str">
        <f t="shared" si="8"/>
        <v>0</v>
      </c>
      <c r="AD17" s="94">
        <f>'1. Halbjahr'!AF17</f>
        <v>4</v>
      </c>
      <c r="AE17" s="94" t="str">
        <f t="shared" si="9"/>
        <v>0</v>
      </c>
      <c r="AF17" s="40" t="str">
        <f t="shared" si="5"/>
        <v>0</v>
      </c>
      <c r="AG17" s="11"/>
    </row>
    <row r="18" spans="1:33">
      <c r="A18" s="57">
        <v>14</v>
      </c>
      <c r="B18" s="103" t="str">
        <f>'1. Halbjahr'!B18</f>
        <v>Vier</v>
      </c>
      <c r="C18" s="104" t="str">
        <f>'1. Halbjahr'!C18</f>
        <v>minus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79" t="str">
        <f t="shared" si="0"/>
        <v>0</v>
      </c>
      <c r="T18" s="165"/>
      <c r="U18" s="38">
        <f t="shared" si="6"/>
        <v>0</v>
      </c>
      <c r="V18" s="4" t="str">
        <f t="shared" si="1"/>
        <v/>
      </c>
      <c r="W18" s="165"/>
      <c r="X18" s="38">
        <f t="shared" si="7"/>
        <v>0</v>
      </c>
      <c r="Y18" s="4" t="str">
        <f t="shared" si="2"/>
        <v/>
      </c>
      <c r="Z18" s="165"/>
      <c r="AA18" s="38">
        <f t="shared" si="3"/>
        <v>0</v>
      </c>
      <c r="AB18" s="4" t="str">
        <f t="shared" si="4"/>
        <v/>
      </c>
      <c r="AC18" s="79" t="str">
        <f t="shared" si="8"/>
        <v>0</v>
      </c>
      <c r="AD18" s="95">
        <f>'1. Halbjahr'!AF18</f>
        <v>4.4000000000000004</v>
      </c>
      <c r="AE18" s="95" t="str">
        <f t="shared" si="9"/>
        <v>0</v>
      </c>
      <c r="AF18" s="41" t="str">
        <f t="shared" si="5"/>
        <v>0</v>
      </c>
      <c r="AG18" s="12"/>
    </row>
    <row r="19" spans="1:33">
      <c r="A19" s="56">
        <v>15</v>
      </c>
      <c r="B19" s="101" t="str">
        <f>'1. Halbjahr'!B19</f>
        <v>Vier/Fünf</v>
      </c>
      <c r="C19" s="102">
        <f>'1. Halbjahr'!C19</f>
        <v>0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78" t="str">
        <f t="shared" si="0"/>
        <v>0</v>
      </c>
      <c r="T19" s="164"/>
      <c r="U19" s="37">
        <f t="shared" si="6"/>
        <v>0</v>
      </c>
      <c r="V19" s="3" t="str">
        <f t="shared" si="1"/>
        <v/>
      </c>
      <c r="W19" s="164"/>
      <c r="X19" s="37">
        <f t="shared" si="7"/>
        <v>0</v>
      </c>
      <c r="Y19" s="3" t="str">
        <f t="shared" si="2"/>
        <v/>
      </c>
      <c r="Z19" s="164"/>
      <c r="AA19" s="37">
        <f t="shared" si="3"/>
        <v>0</v>
      </c>
      <c r="AB19" s="3" t="str">
        <f t="shared" si="4"/>
        <v/>
      </c>
      <c r="AC19" s="78" t="str">
        <f t="shared" si="8"/>
        <v>0</v>
      </c>
      <c r="AD19" s="94">
        <f>'1. Halbjahr'!AF19</f>
        <v>4.5</v>
      </c>
      <c r="AE19" s="94" t="str">
        <f t="shared" si="9"/>
        <v>0</v>
      </c>
      <c r="AF19" s="40" t="str">
        <f t="shared" si="5"/>
        <v>0</v>
      </c>
      <c r="AG19" s="11"/>
    </row>
    <row r="20" spans="1:33">
      <c r="A20" s="57">
        <v>16</v>
      </c>
      <c r="B20" s="103" t="str">
        <f>'1. Halbjahr'!B20</f>
        <v>Fünf</v>
      </c>
      <c r="C20" s="104" t="str">
        <f>'1. Halbjahr'!C20</f>
        <v>plus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79" t="str">
        <f t="shared" si="0"/>
        <v>0</v>
      </c>
      <c r="T20" s="165"/>
      <c r="U20" s="38">
        <f t="shared" si="6"/>
        <v>0</v>
      </c>
      <c r="V20" s="4" t="str">
        <f t="shared" si="1"/>
        <v/>
      </c>
      <c r="W20" s="165"/>
      <c r="X20" s="38">
        <f t="shared" si="7"/>
        <v>0</v>
      </c>
      <c r="Y20" s="4" t="str">
        <f t="shared" si="2"/>
        <v/>
      </c>
      <c r="Z20" s="165"/>
      <c r="AA20" s="38">
        <f t="shared" si="3"/>
        <v>0</v>
      </c>
      <c r="AB20" s="4" t="str">
        <f t="shared" si="4"/>
        <v/>
      </c>
      <c r="AC20" s="79" t="str">
        <f t="shared" si="8"/>
        <v>0</v>
      </c>
      <c r="AD20" s="95">
        <f>'1. Halbjahr'!AF20</f>
        <v>4.5999999999999996</v>
      </c>
      <c r="AE20" s="95" t="str">
        <f t="shared" si="9"/>
        <v>0</v>
      </c>
      <c r="AF20" s="41" t="str">
        <f t="shared" si="5"/>
        <v>0</v>
      </c>
      <c r="AG20" s="12"/>
    </row>
    <row r="21" spans="1:33">
      <c r="A21" s="56">
        <v>17</v>
      </c>
      <c r="B21" s="101" t="str">
        <f>'1. Halbjahr'!B21</f>
        <v>Fünf</v>
      </c>
      <c r="C21" s="102">
        <f>'1. Halbjahr'!C21</f>
        <v>0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78" t="str">
        <f t="shared" si="0"/>
        <v>0</v>
      </c>
      <c r="T21" s="164"/>
      <c r="U21" s="37">
        <f t="shared" si="6"/>
        <v>0</v>
      </c>
      <c r="V21" s="3" t="str">
        <f t="shared" si="1"/>
        <v/>
      </c>
      <c r="W21" s="164"/>
      <c r="X21" s="37">
        <f t="shared" si="7"/>
        <v>0</v>
      </c>
      <c r="Y21" s="3" t="str">
        <f t="shared" si="2"/>
        <v/>
      </c>
      <c r="Z21" s="164"/>
      <c r="AA21" s="37">
        <f t="shared" si="3"/>
        <v>0</v>
      </c>
      <c r="AB21" s="3" t="str">
        <f t="shared" si="4"/>
        <v/>
      </c>
      <c r="AC21" s="78" t="str">
        <f t="shared" si="8"/>
        <v>0</v>
      </c>
      <c r="AD21" s="94">
        <f>'1. Halbjahr'!AF21</f>
        <v>5</v>
      </c>
      <c r="AE21" s="94" t="str">
        <f t="shared" si="9"/>
        <v>0</v>
      </c>
      <c r="AF21" s="40" t="str">
        <f t="shared" si="5"/>
        <v>0</v>
      </c>
      <c r="AG21" s="11"/>
    </row>
    <row r="22" spans="1:33">
      <c r="A22" s="57">
        <v>18</v>
      </c>
      <c r="B22" s="103" t="str">
        <f>'1. Halbjahr'!B22</f>
        <v>Fünf</v>
      </c>
      <c r="C22" s="104" t="str">
        <f>'1. Halbjahr'!C22</f>
        <v>minus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79" t="str">
        <f t="shared" si="0"/>
        <v>0</v>
      </c>
      <c r="T22" s="165"/>
      <c r="U22" s="38">
        <f t="shared" si="6"/>
        <v>0</v>
      </c>
      <c r="V22" s="4" t="str">
        <f t="shared" si="1"/>
        <v/>
      </c>
      <c r="W22" s="165"/>
      <c r="X22" s="38">
        <f t="shared" si="7"/>
        <v>0</v>
      </c>
      <c r="Y22" s="4" t="str">
        <f t="shared" si="2"/>
        <v/>
      </c>
      <c r="Z22" s="165"/>
      <c r="AA22" s="38">
        <f t="shared" si="3"/>
        <v>0</v>
      </c>
      <c r="AB22" s="4" t="str">
        <f t="shared" si="4"/>
        <v/>
      </c>
      <c r="AC22" s="79" t="str">
        <f t="shared" si="8"/>
        <v>0</v>
      </c>
      <c r="AD22" s="95">
        <f>'1. Halbjahr'!AF22</f>
        <v>5.4</v>
      </c>
      <c r="AE22" s="95" t="str">
        <f t="shared" si="9"/>
        <v>0</v>
      </c>
      <c r="AF22" s="41" t="str">
        <f t="shared" si="5"/>
        <v>0</v>
      </c>
      <c r="AG22" s="12"/>
    </row>
    <row r="23" spans="1:33">
      <c r="A23" s="56">
        <v>19</v>
      </c>
      <c r="B23" s="101" t="str">
        <f>'1. Halbjahr'!B23</f>
        <v>Fünf/Sechs</v>
      </c>
      <c r="C23" s="102">
        <f>'1. Halbjahr'!C23</f>
        <v>0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78" t="str">
        <f t="shared" si="0"/>
        <v>0</v>
      </c>
      <c r="T23" s="164"/>
      <c r="U23" s="37">
        <f t="shared" si="6"/>
        <v>0</v>
      </c>
      <c r="V23" s="3" t="str">
        <f t="shared" si="1"/>
        <v/>
      </c>
      <c r="W23" s="164"/>
      <c r="X23" s="37">
        <f t="shared" si="7"/>
        <v>0</v>
      </c>
      <c r="Y23" s="3" t="str">
        <f t="shared" si="2"/>
        <v/>
      </c>
      <c r="Z23" s="164"/>
      <c r="AA23" s="37">
        <f t="shared" si="3"/>
        <v>0</v>
      </c>
      <c r="AB23" s="3" t="str">
        <f t="shared" si="4"/>
        <v/>
      </c>
      <c r="AC23" s="78" t="str">
        <f t="shared" si="8"/>
        <v>0</v>
      </c>
      <c r="AD23" s="94">
        <f>'1. Halbjahr'!AF23</f>
        <v>5.5</v>
      </c>
      <c r="AE23" s="94" t="str">
        <f t="shared" si="9"/>
        <v>0</v>
      </c>
      <c r="AF23" s="40" t="str">
        <f t="shared" si="5"/>
        <v>0</v>
      </c>
      <c r="AG23" s="11"/>
    </row>
    <row r="24" spans="1:33">
      <c r="A24" s="57">
        <v>20</v>
      </c>
      <c r="B24" s="103" t="str">
        <f>'1. Halbjahr'!B24</f>
        <v>Sechs</v>
      </c>
      <c r="C24" s="104">
        <f>'1. Halbjahr'!C24</f>
        <v>0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79" t="str">
        <f t="shared" si="0"/>
        <v>0</v>
      </c>
      <c r="T24" s="165"/>
      <c r="U24" s="38">
        <f t="shared" si="6"/>
        <v>0</v>
      </c>
      <c r="V24" s="4" t="str">
        <f t="shared" si="1"/>
        <v/>
      </c>
      <c r="W24" s="165"/>
      <c r="X24" s="38">
        <f t="shared" si="7"/>
        <v>0</v>
      </c>
      <c r="Y24" s="4" t="str">
        <f t="shared" si="2"/>
        <v/>
      </c>
      <c r="Z24" s="165"/>
      <c r="AA24" s="38">
        <f t="shared" si="3"/>
        <v>0</v>
      </c>
      <c r="AB24" s="4" t="str">
        <f t="shared" si="4"/>
        <v/>
      </c>
      <c r="AC24" s="79" t="str">
        <f t="shared" si="8"/>
        <v>0</v>
      </c>
      <c r="AD24" s="95">
        <f>'1. Halbjahr'!AF24</f>
        <v>6</v>
      </c>
      <c r="AE24" s="95" t="str">
        <f t="shared" si="9"/>
        <v>0</v>
      </c>
      <c r="AF24" s="41" t="str">
        <f t="shared" si="5"/>
        <v>0</v>
      </c>
      <c r="AG24" s="12"/>
    </row>
    <row r="25" spans="1:33">
      <c r="A25" s="56">
        <v>21</v>
      </c>
      <c r="B25" s="101">
        <f>'1. Halbjahr'!B25</f>
        <v>0</v>
      </c>
      <c r="C25" s="102">
        <f>'1. Halbjahr'!C25</f>
        <v>0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78" t="str">
        <f t="shared" si="0"/>
        <v>0</v>
      </c>
      <c r="T25" s="164"/>
      <c r="U25" s="37">
        <f t="shared" si="6"/>
        <v>0</v>
      </c>
      <c r="V25" s="3" t="str">
        <f t="shared" si="1"/>
        <v/>
      </c>
      <c r="W25" s="164"/>
      <c r="X25" s="37">
        <f t="shared" si="7"/>
        <v>0</v>
      </c>
      <c r="Y25" s="3" t="str">
        <f t="shared" si="2"/>
        <v/>
      </c>
      <c r="Z25" s="164"/>
      <c r="AA25" s="37">
        <f t="shared" si="3"/>
        <v>0</v>
      </c>
      <c r="AB25" s="3" t="str">
        <f t="shared" si="4"/>
        <v/>
      </c>
      <c r="AC25" s="78" t="str">
        <f t="shared" si="8"/>
        <v>0</v>
      </c>
      <c r="AD25" s="94" t="str">
        <f>'1. Halbjahr'!AF25</f>
        <v>0</v>
      </c>
      <c r="AE25" s="94" t="str">
        <f t="shared" si="9"/>
        <v>0</v>
      </c>
      <c r="AF25" s="40" t="str">
        <f t="shared" si="5"/>
        <v>0</v>
      </c>
      <c r="AG25" s="11"/>
    </row>
    <row r="26" spans="1:33">
      <c r="A26" s="57">
        <v>22</v>
      </c>
      <c r="B26" s="103">
        <f>'1. Halbjahr'!B26</f>
        <v>0</v>
      </c>
      <c r="C26" s="104">
        <f>'1. Halbjahr'!C26</f>
        <v>0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79" t="str">
        <f t="shared" si="0"/>
        <v>0</v>
      </c>
      <c r="T26" s="165"/>
      <c r="U26" s="38">
        <f t="shared" si="6"/>
        <v>0</v>
      </c>
      <c r="V26" s="4" t="str">
        <f t="shared" si="1"/>
        <v/>
      </c>
      <c r="W26" s="165"/>
      <c r="X26" s="38">
        <f t="shared" si="7"/>
        <v>0</v>
      </c>
      <c r="Y26" s="4" t="str">
        <f t="shared" si="2"/>
        <v/>
      </c>
      <c r="Z26" s="165"/>
      <c r="AA26" s="38">
        <f t="shared" si="3"/>
        <v>0</v>
      </c>
      <c r="AB26" s="4" t="str">
        <f t="shared" si="4"/>
        <v/>
      </c>
      <c r="AC26" s="79" t="str">
        <f t="shared" si="8"/>
        <v>0</v>
      </c>
      <c r="AD26" s="95" t="str">
        <f>'1. Halbjahr'!AF26</f>
        <v>0</v>
      </c>
      <c r="AE26" s="95" t="str">
        <f t="shared" si="9"/>
        <v>0</v>
      </c>
      <c r="AF26" s="41" t="str">
        <f t="shared" si="5"/>
        <v>0</v>
      </c>
      <c r="AG26" s="12"/>
    </row>
    <row r="27" spans="1:33">
      <c r="A27" s="56">
        <v>23</v>
      </c>
      <c r="B27" s="101">
        <f>'1. Halbjahr'!B27</f>
        <v>0</v>
      </c>
      <c r="C27" s="102">
        <f>'1. Halbjahr'!C27</f>
        <v>0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78" t="str">
        <f t="shared" si="0"/>
        <v>0</v>
      </c>
      <c r="T27" s="164"/>
      <c r="U27" s="37">
        <f t="shared" si="6"/>
        <v>0</v>
      </c>
      <c r="V27" s="3" t="str">
        <f t="shared" si="1"/>
        <v/>
      </c>
      <c r="W27" s="164"/>
      <c r="X27" s="37">
        <f t="shared" si="7"/>
        <v>0</v>
      </c>
      <c r="Y27" s="3" t="str">
        <f t="shared" si="2"/>
        <v/>
      </c>
      <c r="Z27" s="164"/>
      <c r="AA27" s="37">
        <f t="shared" si="3"/>
        <v>0</v>
      </c>
      <c r="AB27" s="3" t="str">
        <f t="shared" si="4"/>
        <v/>
      </c>
      <c r="AC27" s="78" t="str">
        <f t="shared" si="8"/>
        <v>0</v>
      </c>
      <c r="AD27" s="94" t="str">
        <f>'1. Halbjahr'!AF27</f>
        <v>0</v>
      </c>
      <c r="AE27" s="94" t="str">
        <f t="shared" si="9"/>
        <v>0</v>
      </c>
      <c r="AF27" s="40" t="str">
        <f t="shared" si="5"/>
        <v>0</v>
      </c>
      <c r="AG27" s="11"/>
    </row>
    <row r="28" spans="1:33">
      <c r="A28" s="57">
        <v>24</v>
      </c>
      <c r="B28" s="103">
        <f>'1. Halbjahr'!B28</f>
        <v>0</v>
      </c>
      <c r="C28" s="104">
        <f>'1. Halbjahr'!C28</f>
        <v>0</v>
      </c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79" t="str">
        <f t="shared" si="0"/>
        <v>0</v>
      </c>
      <c r="T28" s="165"/>
      <c r="U28" s="38">
        <f t="shared" si="6"/>
        <v>0</v>
      </c>
      <c r="V28" s="4" t="str">
        <f t="shared" si="1"/>
        <v/>
      </c>
      <c r="W28" s="165"/>
      <c r="X28" s="38">
        <f t="shared" si="7"/>
        <v>0</v>
      </c>
      <c r="Y28" s="4" t="str">
        <f t="shared" si="2"/>
        <v/>
      </c>
      <c r="Z28" s="165"/>
      <c r="AA28" s="38">
        <f t="shared" si="3"/>
        <v>0</v>
      </c>
      <c r="AB28" s="4" t="str">
        <f t="shared" si="4"/>
        <v/>
      </c>
      <c r="AC28" s="79" t="str">
        <f t="shared" si="8"/>
        <v>0</v>
      </c>
      <c r="AD28" s="95" t="str">
        <f>'1. Halbjahr'!AF28</f>
        <v>0</v>
      </c>
      <c r="AE28" s="95" t="str">
        <f t="shared" si="9"/>
        <v>0</v>
      </c>
      <c r="AF28" s="41" t="str">
        <f t="shared" si="5"/>
        <v>0</v>
      </c>
      <c r="AG28" s="12"/>
    </row>
    <row r="29" spans="1:33">
      <c r="A29" s="56">
        <v>25</v>
      </c>
      <c r="B29" s="101">
        <f>'1. Halbjahr'!B29</f>
        <v>0</v>
      </c>
      <c r="C29" s="102">
        <f>'1. Halbjahr'!C29</f>
        <v>0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78" t="str">
        <f t="shared" si="0"/>
        <v>0</v>
      </c>
      <c r="T29" s="164"/>
      <c r="U29" s="37">
        <f t="shared" si="6"/>
        <v>0</v>
      </c>
      <c r="V29" s="3" t="str">
        <f t="shared" si="1"/>
        <v/>
      </c>
      <c r="W29" s="164"/>
      <c r="X29" s="37">
        <f t="shared" si="7"/>
        <v>0</v>
      </c>
      <c r="Y29" s="3" t="str">
        <f t="shared" si="2"/>
        <v/>
      </c>
      <c r="Z29" s="164"/>
      <c r="AA29" s="37">
        <f t="shared" si="3"/>
        <v>0</v>
      </c>
      <c r="AB29" s="3" t="str">
        <f t="shared" si="4"/>
        <v/>
      </c>
      <c r="AC29" s="78" t="str">
        <f t="shared" si="8"/>
        <v>0</v>
      </c>
      <c r="AD29" s="94" t="str">
        <f>'1. Halbjahr'!AF29</f>
        <v>0</v>
      </c>
      <c r="AE29" s="94" t="str">
        <f t="shared" si="9"/>
        <v>0</v>
      </c>
      <c r="AF29" s="40" t="str">
        <f t="shared" si="5"/>
        <v>0</v>
      </c>
      <c r="AG29" s="11"/>
    </row>
    <row r="30" spans="1:33">
      <c r="A30" s="57">
        <v>26</v>
      </c>
      <c r="B30" s="103">
        <f>'1. Halbjahr'!B30</f>
        <v>0</v>
      </c>
      <c r="C30" s="104">
        <f>'1. Halbjahr'!C30</f>
        <v>0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79" t="str">
        <f t="shared" si="0"/>
        <v>0</v>
      </c>
      <c r="T30" s="165"/>
      <c r="U30" s="38">
        <f t="shared" si="6"/>
        <v>0</v>
      </c>
      <c r="V30" s="4" t="str">
        <f t="shared" si="1"/>
        <v/>
      </c>
      <c r="W30" s="165"/>
      <c r="X30" s="38">
        <f t="shared" si="7"/>
        <v>0</v>
      </c>
      <c r="Y30" s="4" t="str">
        <f t="shared" si="2"/>
        <v/>
      </c>
      <c r="Z30" s="165"/>
      <c r="AA30" s="38">
        <f t="shared" si="3"/>
        <v>0</v>
      </c>
      <c r="AB30" s="4" t="str">
        <f t="shared" si="4"/>
        <v/>
      </c>
      <c r="AC30" s="79" t="str">
        <f t="shared" si="8"/>
        <v>0</v>
      </c>
      <c r="AD30" s="95" t="str">
        <f>'1. Halbjahr'!AF30</f>
        <v>0</v>
      </c>
      <c r="AE30" s="95" t="str">
        <f t="shared" si="9"/>
        <v>0</v>
      </c>
      <c r="AF30" s="41" t="str">
        <f t="shared" si="5"/>
        <v>0</v>
      </c>
      <c r="AG30" s="12"/>
    </row>
    <row r="31" spans="1:33">
      <c r="A31" s="56">
        <v>27</v>
      </c>
      <c r="B31" s="101">
        <f>'1. Halbjahr'!B31</f>
        <v>0</v>
      </c>
      <c r="C31" s="102">
        <f>'1. Halbjahr'!C31</f>
        <v>0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8" t="str">
        <f t="shared" si="0"/>
        <v>0</v>
      </c>
      <c r="T31" s="164"/>
      <c r="U31" s="37">
        <f t="shared" si="6"/>
        <v>0</v>
      </c>
      <c r="V31" s="3" t="str">
        <f t="shared" si="1"/>
        <v/>
      </c>
      <c r="W31" s="164"/>
      <c r="X31" s="37">
        <f t="shared" si="7"/>
        <v>0</v>
      </c>
      <c r="Y31" s="3" t="str">
        <f t="shared" si="2"/>
        <v/>
      </c>
      <c r="Z31" s="164"/>
      <c r="AA31" s="37">
        <f t="shared" si="3"/>
        <v>0</v>
      </c>
      <c r="AB31" s="3" t="str">
        <f t="shared" si="4"/>
        <v/>
      </c>
      <c r="AC31" s="77" t="str">
        <f t="shared" si="8"/>
        <v>0</v>
      </c>
      <c r="AD31" s="94" t="str">
        <f>'1. Halbjahr'!AF31</f>
        <v>0</v>
      </c>
      <c r="AE31" s="94" t="str">
        <f>IF(AC31="0",S31,(S31*$S$1+AC31*$AC$1)/($S$1+$AC$1))</f>
        <v>0</v>
      </c>
      <c r="AF31" s="40" t="str">
        <f t="shared" si="5"/>
        <v>0</v>
      </c>
      <c r="AG31" s="11"/>
    </row>
    <row r="32" spans="1:33" ht="15.75" thickBot="1">
      <c r="A32" s="58" t="s">
        <v>26</v>
      </c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17"/>
      <c r="U32" s="62"/>
      <c r="X32" s="62"/>
      <c r="Y32" s="63" t="s">
        <v>24</v>
      </c>
      <c r="Z32" s="64"/>
      <c r="AA32" s="64"/>
      <c r="AC32" s="64"/>
      <c r="AD32" s="92"/>
      <c r="AE32" s="64"/>
      <c r="AF32" s="64"/>
      <c r="AG32" s="64"/>
    </row>
    <row r="33" spans="1:33" ht="15" customHeight="1">
      <c r="A33" s="121"/>
      <c r="B33" s="121"/>
      <c r="C33" s="120"/>
      <c r="D33" s="60"/>
      <c r="E33" s="60"/>
      <c r="F33" s="60"/>
      <c r="G33" s="60"/>
      <c r="H33" s="60"/>
      <c r="I33" s="200" t="s">
        <v>39</v>
      </c>
      <c r="J33" s="201"/>
      <c r="K33" s="201"/>
      <c r="L33" s="201"/>
      <c r="M33" s="202"/>
      <c r="N33" s="60"/>
      <c r="O33" s="60"/>
      <c r="P33" s="60"/>
      <c r="Q33" s="60"/>
      <c r="R33" s="60"/>
      <c r="S33" s="65"/>
      <c r="U33" s="62"/>
      <c r="X33" s="62"/>
      <c r="Y33" s="217" t="s">
        <v>6</v>
      </c>
      <c r="Z33" s="218"/>
      <c r="AA33" s="8">
        <v>1</v>
      </c>
      <c r="AB33" s="9">
        <v>2</v>
      </c>
      <c r="AC33" s="8">
        <v>3</v>
      </c>
      <c r="AD33" s="9">
        <v>4</v>
      </c>
      <c r="AE33" s="8">
        <v>5</v>
      </c>
      <c r="AF33" s="10">
        <v>6</v>
      </c>
    </row>
    <row r="34" spans="1:33" ht="15.75" customHeight="1" thickBot="1">
      <c r="A34" s="58"/>
      <c r="B34" s="59"/>
      <c r="C34" s="60"/>
      <c r="E34" s="60"/>
      <c r="F34" s="60"/>
      <c r="G34" s="60"/>
      <c r="H34" s="60"/>
      <c r="I34" s="203"/>
      <c r="J34" s="204"/>
      <c r="K34" s="204"/>
      <c r="L34" s="204"/>
      <c r="M34" s="205"/>
      <c r="N34" s="60"/>
      <c r="O34" s="60"/>
      <c r="P34" s="60"/>
      <c r="Q34" s="60"/>
      <c r="R34" s="60"/>
      <c r="S34" s="17"/>
      <c r="U34" s="62"/>
      <c r="X34" s="62"/>
      <c r="Y34" s="217" t="s">
        <v>25</v>
      </c>
      <c r="Z34" s="218"/>
      <c r="AA34" s="97">
        <f>'1. Halbjahr'!AB34</f>
        <v>95</v>
      </c>
      <c r="AB34" s="97">
        <f>'1. Halbjahr'!AC34</f>
        <v>80</v>
      </c>
      <c r="AC34" s="97">
        <f>'1. Halbjahr'!AD34</f>
        <v>65</v>
      </c>
      <c r="AD34" s="97">
        <f>'1. Halbjahr'!AE34</f>
        <v>50</v>
      </c>
      <c r="AE34" s="97">
        <f>'1. Halbjahr'!AF34</f>
        <v>25</v>
      </c>
      <c r="AF34" s="66"/>
    </row>
    <row r="35" spans="1:33">
      <c r="A35" s="58"/>
      <c r="B35" s="59"/>
      <c r="C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17"/>
      <c r="U35" s="62"/>
      <c r="X35" s="62"/>
      <c r="AA35" s="62"/>
      <c r="AE35" s="65"/>
      <c r="AF35" s="65"/>
    </row>
    <row r="36" spans="1:33" ht="15" customHeight="1">
      <c r="A36" s="155" t="s">
        <v>50</v>
      </c>
      <c r="B36" s="160">
        <f ca="1">TODAY()</f>
        <v>42865</v>
      </c>
      <c r="C36" s="156"/>
      <c r="D36" s="15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7"/>
      <c r="U36" s="18"/>
      <c r="V36" s="67"/>
      <c r="W36" s="67"/>
      <c r="X36" s="67"/>
      <c r="Y36" s="67"/>
      <c r="Z36" s="158"/>
      <c r="AA36" s="159"/>
      <c r="AB36" s="159"/>
      <c r="AC36" s="159"/>
      <c r="AD36" s="159"/>
      <c r="AE36" s="159"/>
      <c r="AF36" s="159"/>
      <c r="AG36" s="161" t="s">
        <v>56</v>
      </c>
    </row>
    <row r="37" spans="1:33">
      <c r="A37" s="131"/>
      <c r="B37" s="132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</row>
    <row r="38" spans="1:33" ht="18.75">
      <c r="A38" s="137" t="str">
        <f>A1</f>
        <v>Schuljahr 20Xx/Xx</v>
      </c>
      <c r="C38" s="68"/>
      <c r="D38" s="122" t="s">
        <v>47</v>
      </c>
      <c r="J38" s="60"/>
      <c r="K38" s="60"/>
      <c r="M38" s="60"/>
      <c r="N38" s="60"/>
      <c r="O38" s="60"/>
      <c r="P38" s="60"/>
      <c r="Q38" s="60"/>
      <c r="R38" s="60"/>
      <c r="S38" s="17"/>
      <c r="U38" s="62"/>
      <c r="X38" s="62"/>
      <c r="AA38" s="62"/>
      <c r="AD38" s="134"/>
      <c r="AE38" s="134"/>
      <c r="AF38" s="134"/>
      <c r="AG38" s="134"/>
    </row>
    <row r="39" spans="1:33">
      <c r="A39" s="138" t="s">
        <v>39</v>
      </c>
      <c r="C39" s="68"/>
      <c r="D39" s="69"/>
      <c r="J39" s="60"/>
      <c r="K39" s="60"/>
      <c r="M39" s="60"/>
      <c r="N39" s="60"/>
      <c r="O39" s="60"/>
      <c r="P39" s="60"/>
      <c r="Q39" s="60"/>
      <c r="R39" s="60"/>
      <c r="S39" s="17"/>
      <c r="U39" s="62"/>
      <c r="X39" s="62"/>
      <c r="AA39" s="62"/>
      <c r="AE39" s="65"/>
      <c r="AF39" s="65"/>
    </row>
    <row r="40" spans="1:33">
      <c r="A40" s="137" t="str">
        <f>A3&amp;" "&amp;C3</f>
        <v>Klasse Kurs Xx</v>
      </c>
      <c r="C40" s="68"/>
      <c r="D40" s="69"/>
      <c r="J40" s="60"/>
      <c r="K40" s="60"/>
      <c r="M40" s="60"/>
      <c r="N40" s="60"/>
      <c r="O40" s="60"/>
      <c r="P40" s="60"/>
      <c r="Q40" s="60"/>
      <c r="R40" s="60"/>
      <c r="S40" s="17"/>
      <c r="U40" s="62"/>
      <c r="X40" s="62"/>
      <c r="AA40" s="62"/>
      <c r="AE40" s="65"/>
      <c r="AF40" s="65"/>
    </row>
    <row r="41" spans="1:33">
      <c r="A41" s="137" t="str">
        <f>A2</f>
        <v>Fach</v>
      </c>
      <c r="C41" s="136"/>
      <c r="D41" s="61" t="s">
        <v>41</v>
      </c>
      <c r="F41" s="7" t="s">
        <v>17</v>
      </c>
      <c r="G41" s="183" t="str">
        <f>IF(SUM($V$5:$V$31)&gt;0,AVERAGE($V5:$V31),"0")</f>
        <v>0</v>
      </c>
      <c r="H41" s="183"/>
      <c r="J41" s="61" t="s">
        <v>42</v>
      </c>
      <c r="L41" s="28" t="s">
        <v>17</v>
      </c>
      <c r="M41" s="183" t="str">
        <f>IF(SUM($Y$5:$Y$31)&gt;0,AVERAGE($Y$5:$Y$31),"0")</f>
        <v>0</v>
      </c>
      <c r="N41" s="183"/>
      <c r="O41" s="19"/>
      <c r="P41" s="61" t="s">
        <v>43</v>
      </c>
      <c r="Q41" s="62"/>
      <c r="R41" s="28" t="s">
        <v>17</v>
      </c>
      <c r="S41" s="183" t="str">
        <f>IF(SUM($AB$5:$AB$31)&gt;0,AVERAGE($AB$5:$AB$31),"0")</f>
        <v>0</v>
      </c>
      <c r="T41" s="183"/>
      <c r="U41" s="62"/>
      <c r="X41" s="62"/>
      <c r="Y41" s="18"/>
      <c r="AA41" s="62"/>
      <c r="AE41" s="65"/>
      <c r="AF41" s="65"/>
    </row>
    <row r="42" spans="1:33">
      <c r="C42" s="136"/>
      <c r="D42" s="179" t="s">
        <v>4</v>
      </c>
      <c r="E42" s="179"/>
      <c r="F42" s="179"/>
      <c r="G42" s="179"/>
      <c r="H42" s="179"/>
      <c r="J42" s="179" t="s">
        <v>4</v>
      </c>
      <c r="K42" s="179"/>
      <c r="L42" s="179"/>
      <c r="M42" s="179"/>
      <c r="N42" s="179"/>
      <c r="P42" s="179" t="s">
        <v>4</v>
      </c>
      <c r="Q42" s="179"/>
      <c r="R42" s="179"/>
      <c r="S42" s="179"/>
      <c r="T42" s="179"/>
      <c r="U42" s="62"/>
      <c r="X42" s="62"/>
      <c r="Y42" s="18"/>
      <c r="AA42" s="62"/>
      <c r="AE42" s="65"/>
      <c r="AF42" s="65"/>
    </row>
    <row r="43" spans="1:33">
      <c r="C43" s="190" t="s">
        <v>48</v>
      </c>
      <c r="D43" s="133">
        <v>1</v>
      </c>
      <c r="E43" s="71">
        <f>T4</f>
        <v>44</v>
      </c>
      <c r="F43" s="112" t="s">
        <v>23</v>
      </c>
      <c r="G43" s="111">
        <f>IF(ROUNDDOWN($E$43*$AA$34%,0)/($E$43/100)&lt;$AA$34%*100-0.5,ROUNDUP($E$43*$AA$34%,0),ROUNDDOWN($E$43*$AA$34%,0))</f>
        <v>42</v>
      </c>
      <c r="H43" s="21">
        <f>COUNTIF($V$5:$V$31,1)</f>
        <v>0</v>
      </c>
      <c r="I43" s="60"/>
      <c r="J43" s="20">
        <v>1</v>
      </c>
      <c r="K43" s="71">
        <f>W4</f>
        <v>55</v>
      </c>
      <c r="L43" s="112" t="s">
        <v>23</v>
      </c>
      <c r="M43" s="111">
        <f>IF(ROUNDDOWN($K$43*$AA$34%,0)/($K$43/100)&lt;$AA$34%*100-0.5,ROUNDUP($K$43*$AA$34%,0),ROUNDDOWN($K$43*$AA$34%,0))</f>
        <v>52</v>
      </c>
      <c r="N43" s="21">
        <f>COUNTIF($Y$5:$Y$31,1)</f>
        <v>0</v>
      </c>
      <c r="O43" s="70"/>
      <c r="P43" s="20">
        <v>1</v>
      </c>
      <c r="Q43" s="71">
        <f>Z4</f>
        <v>66</v>
      </c>
      <c r="R43" s="112" t="s">
        <v>23</v>
      </c>
      <c r="S43" s="111">
        <f>IF(ROUNDDOWN($Q$43*$AA$34%,0)/($Q$43/100)&lt;$AA$34%*100-0.5,ROUNDUP($Q$43*$AA$34%,0),ROUNDDOWN($Q$43*$AA$34%,0))</f>
        <v>63</v>
      </c>
      <c r="T43" s="21">
        <f>COUNTIF($AB$5:$AB$31,1)</f>
        <v>0</v>
      </c>
      <c r="U43" s="62"/>
      <c r="X43" s="62"/>
      <c r="Y43" s="29"/>
      <c r="AA43" s="62"/>
      <c r="AE43" s="65"/>
      <c r="AF43" s="65"/>
    </row>
    <row r="44" spans="1:33">
      <c r="C44" s="190"/>
      <c r="D44" s="26">
        <v>2</v>
      </c>
      <c r="E44" s="113">
        <f>G43-1</f>
        <v>41</v>
      </c>
      <c r="F44" s="114" t="s">
        <v>23</v>
      </c>
      <c r="G44" s="115">
        <f>IF(ROUNDDOWN($E$43*$AB$34%,0)/($E$43/100)&lt;$AB$34%*100-0.5,ROUNDUP($E$43*$AB$34%,0),ROUNDDOWN($E$43*$AB$34%,0))</f>
        <v>35</v>
      </c>
      <c r="H44" s="23">
        <f>COUNTIF($V$5:$V$31,2)</f>
        <v>0</v>
      </c>
      <c r="I44" s="60"/>
      <c r="J44" s="22">
        <v>2</v>
      </c>
      <c r="K44" s="113">
        <f>M43-1</f>
        <v>51</v>
      </c>
      <c r="L44" s="114" t="s">
        <v>23</v>
      </c>
      <c r="M44" s="115">
        <f>IF(ROUNDDOWN($K$43*$AB$34%,0)/($K$43/100)&lt;$AB$34%*100-0.5,ROUNDUP($K$43*$AB$34%,0),ROUNDDOWN($K$43*$AB$34%,0))</f>
        <v>44</v>
      </c>
      <c r="N44" s="23">
        <f>COUNTIF($Y$5:$Y$31,2)</f>
        <v>0</v>
      </c>
      <c r="O44" s="70"/>
      <c r="P44" s="22">
        <v>2</v>
      </c>
      <c r="Q44" s="113">
        <f>S43-1</f>
        <v>62</v>
      </c>
      <c r="R44" s="114" t="s">
        <v>23</v>
      </c>
      <c r="S44" s="115">
        <f>IF(ROUNDDOWN($Q$43*$AB$34%,0)/($Q$43/100)&lt;$AB$34%*100-0.5,ROUNDUP($Q$43*$AB$34%,0),ROUNDDOWN($Q$43*$AB$34%,0))</f>
        <v>53</v>
      </c>
      <c r="T44" s="23">
        <f>COUNTIF($AB$5:$AB$31,2)</f>
        <v>0</v>
      </c>
      <c r="U44" s="62"/>
      <c r="X44" s="62"/>
      <c r="Y44" s="30"/>
      <c r="AA44" s="62"/>
      <c r="AE44" s="65"/>
      <c r="AF44" s="65"/>
    </row>
    <row r="45" spans="1:33">
      <c r="C45" s="190"/>
      <c r="D45" s="133">
        <v>3</v>
      </c>
      <c r="E45" s="71">
        <f t="shared" ref="E45:E48" si="10">G44-1</f>
        <v>34</v>
      </c>
      <c r="F45" s="112" t="s">
        <v>23</v>
      </c>
      <c r="G45" s="111">
        <f>IF(ROUNDDOWN($E$43*$AC$34%,0)/($E$43/100)&lt;$AC$34%*100-0.5,ROUNDUP($E$43*$AC$34%,0),ROUNDDOWN($E$43*$AC$34%,0))</f>
        <v>29</v>
      </c>
      <c r="H45" s="21">
        <f>COUNTIF($V$5:$V$31,3)</f>
        <v>0</v>
      </c>
      <c r="I45" s="60"/>
      <c r="J45" s="20">
        <v>3</v>
      </c>
      <c r="K45" s="71">
        <f t="shared" ref="K45:K48" si="11">M44-1</f>
        <v>43</v>
      </c>
      <c r="L45" s="112" t="s">
        <v>23</v>
      </c>
      <c r="M45" s="111">
        <f>IF(ROUNDDOWN($K$43*$AC$34%,0)/($K$43/100)&lt;$AC$34%*100-0.5,ROUNDUP($K$43*$AC$34%,0),ROUNDDOWN($K$43*$AC$34%,0))</f>
        <v>36</v>
      </c>
      <c r="N45" s="21">
        <f>COUNTIF($Y$5:$Y$31,3)</f>
        <v>0</v>
      </c>
      <c r="O45" s="70"/>
      <c r="P45" s="20">
        <v>3</v>
      </c>
      <c r="Q45" s="71">
        <f t="shared" ref="Q45:Q48" si="12">S44-1</f>
        <v>52</v>
      </c>
      <c r="R45" s="112" t="s">
        <v>23</v>
      </c>
      <c r="S45" s="111">
        <f>IF(ROUNDDOWN($Q$43*$AC$34%,0)/($Q$43/100)&lt;$AC$34%*100-0.5,ROUNDUP($Q$43*$AC$34%,0),ROUNDDOWN($Q$43*$AC$34%,0))</f>
        <v>43</v>
      </c>
      <c r="T45" s="21">
        <f>COUNTIF($AB$5:$AB$31,3)</f>
        <v>0</v>
      </c>
      <c r="U45" s="62"/>
      <c r="X45" s="62"/>
      <c r="Y45" s="18"/>
      <c r="Z45" s="18"/>
      <c r="AA45" s="72"/>
      <c r="AB45" s="18"/>
      <c r="AE45" s="65"/>
      <c r="AF45" s="65"/>
    </row>
    <row r="46" spans="1:33">
      <c r="C46" s="190"/>
      <c r="D46" s="26">
        <v>4</v>
      </c>
      <c r="E46" s="113">
        <f t="shared" si="10"/>
        <v>28</v>
      </c>
      <c r="F46" s="114" t="s">
        <v>23</v>
      </c>
      <c r="G46" s="115">
        <f>IF(ROUNDDOWN($E$43*$AD$34%,0)/($E$43/100)&lt;$AD$34%*100-0.5,ROUNDUP($E$43*$AD$34%,0),ROUNDDOWN($E$43*$AD$34%,0))</f>
        <v>22</v>
      </c>
      <c r="H46" s="23">
        <f>COUNTIF($V$5:$V$31,4)</f>
        <v>0</v>
      </c>
      <c r="I46" s="60"/>
      <c r="J46" s="22">
        <v>4</v>
      </c>
      <c r="K46" s="113">
        <f t="shared" si="11"/>
        <v>35</v>
      </c>
      <c r="L46" s="114" t="s">
        <v>23</v>
      </c>
      <c r="M46" s="115">
        <f>IF(ROUNDDOWN($K$43*$AD$34%,0)/($K$43/100)&lt;$AD$34%*100-0.5,ROUNDUP($K$43*$AD$34%,0),ROUNDDOWN($K$43*$AD$34%,0))</f>
        <v>28</v>
      </c>
      <c r="N46" s="23">
        <f>COUNTIF($Y$5:$Y$31,4)</f>
        <v>0</v>
      </c>
      <c r="O46" s="70"/>
      <c r="P46" s="22">
        <v>4</v>
      </c>
      <c r="Q46" s="113">
        <f t="shared" si="12"/>
        <v>42</v>
      </c>
      <c r="R46" s="114" t="s">
        <v>23</v>
      </c>
      <c r="S46" s="115">
        <f>IF(ROUNDDOWN($Q$43*$AD$34%,0)/($Q$43/100)&lt;$AD$34%*100-0.5,ROUNDUP($Q$43*$AD$34%,0),ROUNDDOWN($Q$43*$AD$34%,0))</f>
        <v>33</v>
      </c>
      <c r="T46" s="23">
        <f>COUNTIF($AB$5:$AB$31,4)</f>
        <v>0</v>
      </c>
      <c r="U46" s="62"/>
      <c r="X46" s="62"/>
      <c r="Y46" s="31"/>
      <c r="Z46" s="18"/>
      <c r="AA46" s="72"/>
      <c r="AB46" s="31"/>
      <c r="AE46" s="65"/>
      <c r="AF46" s="65"/>
    </row>
    <row r="47" spans="1:33">
      <c r="C47" s="190"/>
      <c r="D47" s="133">
        <v>5</v>
      </c>
      <c r="E47" s="71">
        <f t="shared" si="10"/>
        <v>21</v>
      </c>
      <c r="F47" s="112" t="s">
        <v>23</v>
      </c>
      <c r="G47" s="111">
        <f>IF(ROUNDDOWN($E$43*$AE$34%,0)/($E$43/100)&lt;$AE$34%*100-0.5,ROUNDUP($E$43*$AE$34%,0),ROUNDDOWN($E$43*$AE$34%,0))</f>
        <v>11</v>
      </c>
      <c r="H47" s="21">
        <f>COUNTIF($V$5:$V$31,5)</f>
        <v>0</v>
      </c>
      <c r="I47" s="60"/>
      <c r="J47" s="20">
        <v>5</v>
      </c>
      <c r="K47" s="71">
        <f t="shared" si="11"/>
        <v>27</v>
      </c>
      <c r="L47" s="112" t="s">
        <v>23</v>
      </c>
      <c r="M47" s="111">
        <f>IF(ROUNDDOWN($K$43*$AE$34%,0)/($K$43/100)&lt;$AE$34%*100-0.5,ROUNDUP($K$43*$AE$34%,0),ROUNDDOWN($K$43*$AE$34%,0))</f>
        <v>14</v>
      </c>
      <c r="N47" s="21">
        <f>COUNTIF($Y$5:$Y$31,5)</f>
        <v>0</v>
      </c>
      <c r="O47" s="70"/>
      <c r="P47" s="20">
        <v>5</v>
      </c>
      <c r="Q47" s="71">
        <f t="shared" si="12"/>
        <v>32</v>
      </c>
      <c r="R47" s="112" t="s">
        <v>23</v>
      </c>
      <c r="S47" s="111">
        <f>IF(ROUNDDOWN($Q$43*$AE$34%,0)/($Q$43/100)&lt;$AE$34%*100-0.5,ROUNDUP($Q$43*$AE$34%,0),ROUNDDOWN($Q$43*$AE$34%,0))</f>
        <v>17</v>
      </c>
      <c r="T47" s="21">
        <f>COUNTIF($AB$5:$AB$31,5)</f>
        <v>0</v>
      </c>
      <c r="U47" s="62"/>
      <c r="X47" s="62"/>
      <c r="Y47" s="31"/>
      <c r="Z47" s="18"/>
      <c r="AA47" s="72"/>
      <c r="AB47" s="31"/>
      <c r="AE47" s="65"/>
      <c r="AF47" s="65"/>
    </row>
    <row r="48" spans="1:33">
      <c r="C48" s="190"/>
      <c r="D48" s="27">
        <v>6</v>
      </c>
      <c r="E48" s="116">
        <f t="shared" si="10"/>
        <v>10</v>
      </c>
      <c r="F48" s="117" t="s">
        <v>23</v>
      </c>
      <c r="G48" s="118">
        <f>IF(ROUNDDOWN($E$43*$AF$34%,0)/($E$43/100)&lt;$AF$34%*100-0.5,ROUNDUP($E$43*$AF$34%,0),ROUNDDOWN($E$43*$AF$34%,0))</f>
        <v>0</v>
      </c>
      <c r="H48" s="23">
        <f>COUNTIF($V$5:$V$31,6)</f>
        <v>0</v>
      </c>
      <c r="I48" s="60"/>
      <c r="J48" s="22">
        <v>6</v>
      </c>
      <c r="K48" s="113">
        <f t="shared" si="11"/>
        <v>13</v>
      </c>
      <c r="L48" s="114" t="s">
        <v>23</v>
      </c>
      <c r="M48" s="118">
        <f>IF(ROUNDDOWN($K$43*$AF$34%,0)/($K$43/100)&lt;$AF$34%*100-0.5,ROUNDUP($K$43*$AF$34%,0),ROUNDDOWN($K$43*$AF$34%,0))</f>
        <v>0</v>
      </c>
      <c r="N48" s="23">
        <f>COUNTIF($Y$5:$Y$31,6)</f>
        <v>0</v>
      </c>
      <c r="O48" s="70"/>
      <c r="P48" s="22">
        <v>6</v>
      </c>
      <c r="Q48" s="113">
        <f t="shared" si="12"/>
        <v>16</v>
      </c>
      <c r="R48" s="114" t="s">
        <v>23</v>
      </c>
      <c r="S48" s="118">
        <f>IF(ROUNDDOWN($Q$43*$AF$34%,0)/($Q$43/100)&lt;$AF$34%*100-0.5,ROUNDUP($Q$43*$AF$34%,0),ROUNDDOWN($Q$43*$AF$34%,0))</f>
        <v>0</v>
      </c>
      <c r="T48" s="23">
        <f>COUNTIF($AB$5:$AB$31,6)</f>
        <v>0</v>
      </c>
      <c r="U48" s="62"/>
      <c r="X48" s="62"/>
      <c r="Y48" s="32"/>
      <c r="Z48" s="18"/>
      <c r="AA48" s="72"/>
      <c r="AB48" s="32"/>
      <c r="AE48" s="65"/>
      <c r="AF48" s="65"/>
    </row>
    <row r="49" spans="3:32" hidden="1">
      <c r="C49" s="136"/>
      <c r="D49" s="25" t="s">
        <v>22</v>
      </c>
      <c r="E49" s="173" t="str">
        <f>IF(SUM(H43:H48)&gt;0,(H47+H48)/H49,"0,0 %")</f>
        <v>0,0 %</v>
      </c>
      <c r="F49" s="173"/>
      <c r="G49" s="33" t="s">
        <v>18</v>
      </c>
      <c r="H49" s="34">
        <f>SUM(H43:H48)</f>
        <v>0</v>
      </c>
      <c r="I49" s="18"/>
      <c r="J49" s="24" t="s">
        <v>22</v>
      </c>
      <c r="K49" s="173" t="str">
        <f>IF(SUM(N43:N48)&gt;0,(N47+N48)/N49,"0,0 %")</f>
        <v>0,0 %</v>
      </c>
      <c r="L49" s="173"/>
      <c r="M49" s="35" t="s">
        <v>18</v>
      </c>
      <c r="N49" s="36">
        <f>SUM(N43:N48)</f>
        <v>0</v>
      </c>
      <c r="O49" s="60"/>
      <c r="P49" s="24" t="s">
        <v>22</v>
      </c>
      <c r="Q49" s="173" t="str">
        <f>IF(SUM(T43:T48)&gt;0,(T47+T48)/T49,"0,0 %")</f>
        <v>0,0 %</v>
      </c>
      <c r="R49" s="173"/>
      <c r="S49" s="35" t="s">
        <v>18</v>
      </c>
      <c r="T49" s="36">
        <f>SUM(T43:T48)</f>
        <v>0</v>
      </c>
      <c r="U49" s="62"/>
      <c r="X49" s="73"/>
      <c r="Y49" s="73"/>
      <c r="AA49" s="73"/>
      <c r="AB49" s="73"/>
      <c r="AE49" s="65"/>
      <c r="AF49" s="65"/>
    </row>
    <row r="50" spans="3:32" ht="15.75" hidden="1">
      <c r="F50" s="74" t="str">
        <f>IF(H49&gt;0,IF(E49&lt;=30%,"","Genehmigung!"),"")</f>
        <v/>
      </c>
      <c r="H50" s="73"/>
      <c r="I50" s="75"/>
      <c r="L50" s="74" t="str">
        <f>IF(N49&gt;0,IF(K49&lt;=30%,"","Genehmigung!"),"")</f>
        <v/>
      </c>
      <c r="R50" s="74" t="str">
        <f>IF(T49&gt;0,IF(Q49&lt;=30%,"","Genehmigung!"),"")</f>
        <v/>
      </c>
      <c r="T50" s="65"/>
      <c r="U50" s="187"/>
      <c r="V50" s="187"/>
      <c r="X50" s="62"/>
      <c r="AA50" s="62"/>
      <c r="AE50" s="65"/>
      <c r="AF50" s="65"/>
    </row>
    <row r="51" spans="3:32">
      <c r="D51" s="162"/>
      <c r="E51" s="162"/>
      <c r="F51" s="162"/>
      <c r="T51" s="65"/>
    </row>
    <row r="52" spans="3:32" hidden="1">
      <c r="C52" s="136"/>
      <c r="D52" s="61" t="s">
        <v>41</v>
      </c>
      <c r="F52" s="7" t="s">
        <v>17</v>
      </c>
      <c r="G52" s="183" t="str">
        <f>IF(SUM($V$5:$V$31)&gt;0,AVERAGE($V$5:$V$31),"0")</f>
        <v>0</v>
      </c>
      <c r="H52" s="183"/>
      <c r="J52" s="61" t="s">
        <v>42</v>
      </c>
      <c r="L52" s="28" t="s">
        <v>17</v>
      </c>
      <c r="M52" s="183" t="str">
        <f>IF(SUM($Y$5:$Y$31)&gt;0,AVERAGE($Y$5:$Y$31),"0")</f>
        <v>0</v>
      </c>
      <c r="N52" s="183"/>
      <c r="O52" s="19"/>
      <c r="P52" s="61" t="s">
        <v>43</v>
      </c>
      <c r="Q52" s="62"/>
      <c r="R52" s="28" t="s">
        <v>17</v>
      </c>
      <c r="S52" s="183" t="str">
        <f>IF(SUM($AB$5:$AB$31)&gt;0,AVERAGE($AB$5:$AB$31),"0")</f>
        <v>0</v>
      </c>
      <c r="T52" s="183"/>
    </row>
    <row r="53" spans="3:32" hidden="1">
      <c r="C53" s="136"/>
      <c r="D53" s="179" t="s">
        <v>4</v>
      </c>
      <c r="E53" s="179"/>
      <c r="F53" s="179"/>
      <c r="G53" s="179"/>
      <c r="H53" s="179"/>
      <c r="J53" s="179" t="s">
        <v>4</v>
      </c>
      <c r="K53" s="179"/>
      <c r="L53" s="179"/>
      <c r="M53" s="179"/>
      <c r="N53" s="179"/>
      <c r="P53" s="179" t="s">
        <v>4</v>
      </c>
      <c r="Q53" s="179"/>
      <c r="R53" s="179"/>
      <c r="S53" s="179"/>
      <c r="T53" s="179"/>
    </row>
    <row r="54" spans="3:32">
      <c r="C54" s="191" t="s">
        <v>49</v>
      </c>
      <c r="D54" s="133">
        <v>1</v>
      </c>
      <c r="E54" s="124">
        <f>T4</f>
        <v>44</v>
      </c>
      <c r="F54" s="112" t="s">
        <v>23</v>
      </c>
      <c r="G54" s="127">
        <f>IF(ROUNDDOWN(2*$E$54*$AA$34%,0)/(2*$E$54/100)&lt;$AA$34%*100-0.5,(ROUNDUP(2*$E$54*$AA$34%,0))/2,(ROUNDDOWN(2*$E$54*$AA$34%,0)/2))</f>
        <v>42</v>
      </c>
      <c r="H54" s="21">
        <f>COUNTIF($V$5:$V$31,1)</f>
        <v>0</v>
      </c>
      <c r="I54" s="60"/>
      <c r="J54" s="20">
        <v>1</v>
      </c>
      <c r="K54" s="124">
        <f>W4</f>
        <v>55</v>
      </c>
      <c r="L54" s="112" t="s">
        <v>23</v>
      </c>
      <c r="M54" s="127">
        <f>IF(ROUNDDOWN(2*$K$54*$AA$34%,0)/(2*$K$54/100)&lt;$AA$34%*100-0.5,(ROUNDUP(2*$K$54*$AA$34%,0))/2,(ROUNDDOWN(2*$K$54*$AA$34%,0)/2))</f>
        <v>52</v>
      </c>
      <c r="N54" s="21">
        <f>COUNTIF($Y$5:$Y$31,1)</f>
        <v>0</v>
      </c>
      <c r="O54" s="70"/>
      <c r="P54" s="20">
        <v>1</v>
      </c>
      <c r="Q54" s="124">
        <f>Z4</f>
        <v>66</v>
      </c>
      <c r="R54" s="112" t="s">
        <v>23</v>
      </c>
      <c r="S54" s="127">
        <f>IF(ROUNDDOWN(2*$Q$54*$AA$34%,0)/(2*$Q$54/100)&lt;$AA$34%*100-0.5,(ROUNDUP(2*$Q$54*$AA$34%,0))/2,(ROUNDDOWN(2*$Q$54*$AA$34%,0)/2))</f>
        <v>62.5</v>
      </c>
      <c r="T54" s="21">
        <f>COUNTIF($AB$5:$AB$31,1)</f>
        <v>0</v>
      </c>
    </row>
    <row r="55" spans="3:32">
      <c r="C55" s="191"/>
      <c r="D55" s="26">
        <v>2</v>
      </c>
      <c r="E55" s="125">
        <f>G54-0.5</f>
        <v>41.5</v>
      </c>
      <c r="F55" s="114" t="s">
        <v>23</v>
      </c>
      <c r="G55" s="128">
        <f>IF(ROUNDDOWN(2*$E$54*$AB$34%,0)/(2*$E$54/100)&lt;$AB$34%*100-0.5,(ROUNDUP(2*$E$54*$AB$34%,0))/2,(ROUNDDOWN(2*$E$54*$AB$34%,0)/2))</f>
        <v>35</v>
      </c>
      <c r="H55" s="23">
        <f>COUNTIF($V$5:$V$31,2)</f>
        <v>0</v>
      </c>
      <c r="I55" s="60"/>
      <c r="J55" s="22">
        <v>2</v>
      </c>
      <c r="K55" s="125">
        <f>M54-0.5</f>
        <v>51.5</v>
      </c>
      <c r="L55" s="114" t="s">
        <v>23</v>
      </c>
      <c r="M55" s="128">
        <f>IF(ROUNDDOWN(2*$K$54*$AB$34%,0)/(2*$K$54/100)&lt;$AB$34%*100-0.5,(ROUNDUP(2*$K$54*$AB$34%,0))/2,(ROUNDDOWN(2*$K$54*$AB$34%,0)/2))</f>
        <v>44</v>
      </c>
      <c r="N55" s="23">
        <f>COUNTIF($Y$5:$Y$31,2)</f>
        <v>0</v>
      </c>
      <c r="O55" s="70"/>
      <c r="P55" s="22">
        <v>2</v>
      </c>
      <c r="Q55" s="125">
        <f>S54-0.5</f>
        <v>62</v>
      </c>
      <c r="R55" s="114" t="s">
        <v>23</v>
      </c>
      <c r="S55" s="128">
        <f>IF(ROUNDDOWN(2*$Q$54*$AB$34%,0)/(2*$Q$54/100)&lt;$AB$34%*100-0.5,(ROUNDUP(2*$Q$54*$AB$34%,0))/2,(ROUNDDOWN(2*$Q$54*$AB$34%,0)/2))</f>
        <v>52.5</v>
      </c>
      <c r="T55" s="23">
        <f>COUNTIF($AB$5:$AB$31,2)</f>
        <v>0</v>
      </c>
    </row>
    <row r="56" spans="3:32">
      <c r="C56" s="191"/>
      <c r="D56" s="133">
        <v>3</v>
      </c>
      <c r="E56" s="124">
        <f>G55-0.5</f>
        <v>34.5</v>
      </c>
      <c r="F56" s="112" t="s">
        <v>23</v>
      </c>
      <c r="G56" s="127">
        <f>IF(ROUNDDOWN(2*$E$54*$AC$34%,0)/(2*$E$54/100)&lt;$AC$34%*100-0.5,(ROUNDUP(2*$E$54*$AC$34%,0))/2,(ROUNDDOWN(2*$E$54*$AC$34%,0)/2))</f>
        <v>28.5</v>
      </c>
      <c r="H56" s="21">
        <f>COUNTIF($V$5:$V$31,3)</f>
        <v>0</v>
      </c>
      <c r="I56" s="60"/>
      <c r="J56" s="20">
        <v>3</v>
      </c>
      <c r="K56" s="124">
        <f>M55-0.5</f>
        <v>43.5</v>
      </c>
      <c r="L56" s="112" t="s">
        <v>23</v>
      </c>
      <c r="M56" s="127">
        <f>IF(ROUNDDOWN(2*$K$54*$AC$34%,0)/(2*$K$54/100)&lt;$AC$34%*100-0.5,(ROUNDUP(2*$K$54*$AC$34%,0))/2,(ROUNDDOWN(2*$K$54*$AC$34%,0)/2))</f>
        <v>35.5</v>
      </c>
      <c r="N56" s="21">
        <f>COUNTIF($Y$5:$Y$31,3)</f>
        <v>0</v>
      </c>
      <c r="O56" s="70"/>
      <c r="P56" s="20">
        <v>3</v>
      </c>
      <c r="Q56" s="124">
        <f>S55-0.5</f>
        <v>52</v>
      </c>
      <c r="R56" s="112" t="s">
        <v>23</v>
      </c>
      <c r="S56" s="127">
        <f>IF(ROUNDDOWN(2*$Q$54*$AC$34%,0)/(2*$Q$54/100)&lt;$AC$34%*100-0.5,(ROUNDUP(2*$Q$54*$AC$34%,0))/2,(ROUNDDOWN(2*$Q$54*$AC$34%,0)/2))</f>
        <v>43</v>
      </c>
      <c r="T56" s="21">
        <f>COUNTIF($AB$5:$AB$31,3)</f>
        <v>0</v>
      </c>
    </row>
    <row r="57" spans="3:32">
      <c r="C57" s="191"/>
      <c r="D57" s="26">
        <v>4</v>
      </c>
      <c r="E57" s="125">
        <f>G56-0.5</f>
        <v>28</v>
      </c>
      <c r="F57" s="114" t="s">
        <v>23</v>
      </c>
      <c r="G57" s="128">
        <f>IF(ROUNDDOWN(2*$E$54*$AD$34%,0)/(2*$E$54/100)&lt;$AD$34%*100-0.5,(ROUNDUP(2*$E$54*$AD$34%,0))/2,(ROUNDDOWN(2*$E$54*$AD$34%,0)/2))</f>
        <v>22</v>
      </c>
      <c r="H57" s="23">
        <f>COUNTIF($V$5:$V$31,4)</f>
        <v>0</v>
      </c>
      <c r="I57" s="60"/>
      <c r="J57" s="22">
        <v>4</v>
      </c>
      <c r="K57" s="125">
        <f>M56-0.5</f>
        <v>35</v>
      </c>
      <c r="L57" s="114" t="s">
        <v>23</v>
      </c>
      <c r="M57" s="128">
        <f>IF(ROUNDDOWN(2*$K$54*$AD$34%,0)/(2*$K$54/100)&lt;$AD$34%*100-0.5,(ROUNDUP(2*$K$54*$AD$34%,0))/2,(ROUNDDOWN(2*$K$54*$AD$34%,0)/2))</f>
        <v>27.5</v>
      </c>
      <c r="N57" s="23">
        <f>COUNTIF($Y$5:$Y$31,4)</f>
        <v>0</v>
      </c>
      <c r="O57" s="70"/>
      <c r="P57" s="22">
        <v>4</v>
      </c>
      <c r="Q57" s="125">
        <f>S56-0.5</f>
        <v>42.5</v>
      </c>
      <c r="R57" s="114" t="s">
        <v>23</v>
      </c>
      <c r="S57" s="128">
        <f>IF(ROUNDDOWN(2*$Q$54*$AD$34%,0)/(2*$Q$54/100)&lt;$AD$34%*100-0.5,(ROUNDUP(2*$Q$54*$AD$34%,0))/2,(ROUNDDOWN(2*$Q$54*$AD$34%,0)/2))</f>
        <v>33</v>
      </c>
      <c r="T57" s="23">
        <f>COUNTIF($AB$5:$AB$31,4)</f>
        <v>0</v>
      </c>
    </row>
    <row r="58" spans="3:32">
      <c r="C58" s="191"/>
      <c r="D58" s="133">
        <v>5</v>
      </c>
      <c r="E58" s="124">
        <f>G57-0.5</f>
        <v>21.5</v>
      </c>
      <c r="F58" s="112" t="s">
        <v>23</v>
      </c>
      <c r="G58" s="127">
        <f>IF(ROUNDDOWN(2*$E$54*$AE$34%,0)/(2*$E$54/100)&lt;$AE$34%*100-0.5,(ROUNDUP(2*$E$54*$AE$34%,0))/2,(ROUNDDOWN(2*$E$54*$AE$34%,0)/2))</f>
        <v>11</v>
      </c>
      <c r="H58" s="21">
        <f>COUNTIF($V$5:$V$31,5)</f>
        <v>0</v>
      </c>
      <c r="I58" s="60"/>
      <c r="J58" s="20">
        <v>5</v>
      </c>
      <c r="K58" s="124">
        <f>M57-0.5</f>
        <v>27</v>
      </c>
      <c r="L58" s="112" t="s">
        <v>23</v>
      </c>
      <c r="M58" s="127">
        <f>IF(ROUNDDOWN(2*$K$54*$AE$34%,0)/(2*$K$54/100)&lt;$AE$34%*100-0.5,(ROUNDUP(2*$K$54*$AE$34%,0))/2,(ROUNDDOWN(2*$K$54*$AE$34%,0)/2))</f>
        <v>13.5</v>
      </c>
      <c r="N58" s="21">
        <f>COUNTIF($Y$5:$Y$31,5)</f>
        <v>0</v>
      </c>
      <c r="O58" s="70"/>
      <c r="P58" s="20">
        <v>5</v>
      </c>
      <c r="Q58" s="124">
        <f>S57-0.5</f>
        <v>32.5</v>
      </c>
      <c r="R58" s="112" t="s">
        <v>23</v>
      </c>
      <c r="S58" s="127">
        <f>IF(ROUNDDOWN(2*$Q$54*$AE$34%,0)/(2*$Q$54/100)&lt;$AE$34%*100-0.5,(ROUNDUP(2*$Q$54*$AE$34%,0))/2,(ROUNDDOWN(2*$Q$54*$AE$34%,0)/2))</f>
        <v>16.5</v>
      </c>
      <c r="T58" s="21">
        <f>COUNTIF($AB$5:$AB$31,5)</f>
        <v>0</v>
      </c>
    </row>
    <row r="59" spans="3:32">
      <c r="C59" s="191"/>
      <c r="D59" s="27">
        <v>6</v>
      </c>
      <c r="E59" s="126">
        <f>G58-0.5</f>
        <v>10.5</v>
      </c>
      <c r="F59" s="117" t="s">
        <v>23</v>
      </c>
      <c r="G59" s="129">
        <f>IF(ROUNDDOWN(2*$E$54*$AF$34%,0)/(2*$E$54/100)&lt;$AF$34%*100-0.5,(ROUNDUP(2*$E$54*$AF$34%,0))/2,(ROUNDDOWN(2*$E$54*$AF$34%,0)/2))</f>
        <v>0</v>
      </c>
      <c r="H59" s="23">
        <f>COUNTIF($V$5:$V$31,6)</f>
        <v>0</v>
      </c>
      <c r="I59" s="60"/>
      <c r="J59" s="22">
        <v>6</v>
      </c>
      <c r="K59" s="125">
        <f>M58-0.5</f>
        <v>13</v>
      </c>
      <c r="L59" s="114" t="s">
        <v>23</v>
      </c>
      <c r="M59" s="129">
        <f>IF(ROUNDDOWN(2*$K$54*$AF$34%,0)/(2*$K$54/100)&lt;$AF$34%*100-0.5,(ROUNDUP(2*$K$54*$AF$34%,0))/2,(ROUNDDOWN(2*$K$54*$AF$34%,0)/2))</f>
        <v>0</v>
      </c>
      <c r="N59" s="23">
        <f>COUNTIF($Y$5:$Y$31,6)</f>
        <v>0</v>
      </c>
      <c r="O59" s="70"/>
      <c r="P59" s="22">
        <v>6</v>
      </c>
      <c r="Q59" s="125">
        <f>S58-0.5</f>
        <v>16</v>
      </c>
      <c r="R59" s="114" t="s">
        <v>23</v>
      </c>
      <c r="S59" s="129">
        <f>IF(ROUNDDOWN(2*$Q$54*$AF$34%,0)/(2*$Q$54/100)&lt;$AF$34%*100-0.5,(ROUNDUP(2*$Q$54*$AF$34%,0))/2,(ROUNDDOWN(2*$Q$54*$AF$34%,0)/2))</f>
        <v>0</v>
      </c>
      <c r="T59" s="23">
        <f>COUNTIF($AB$5:$AB$31,6)</f>
        <v>0</v>
      </c>
    </row>
    <row r="60" spans="3:32">
      <c r="C60" s="136"/>
      <c r="D60" s="25" t="s">
        <v>22</v>
      </c>
      <c r="E60" s="173" t="str">
        <f>IF(SUM(H54:H59)&gt;0,(H58+H59)/H60,"0,0 %")</f>
        <v>0,0 %</v>
      </c>
      <c r="F60" s="173"/>
      <c r="G60" s="33" t="s">
        <v>18</v>
      </c>
      <c r="H60" s="34">
        <f>SUM(H54:H59)</f>
        <v>0</v>
      </c>
      <c r="I60" s="18"/>
      <c r="J60" s="24" t="s">
        <v>22</v>
      </c>
      <c r="K60" s="173" t="str">
        <f>IF(SUM(N54:N59)&gt;0,(N58+N59)/N60,"0,0 %")</f>
        <v>0,0 %</v>
      </c>
      <c r="L60" s="173"/>
      <c r="M60" s="35" t="s">
        <v>18</v>
      </c>
      <c r="N60" s="36">
        <f>SUM(N54:N59)</f>
        <v>0</v>
      </c>
      <c r="O60" s="60"/>
      <c r="P60" s="24" t="s">
        <v>22</v>
      </c>
      <c r="Q60" s="173" t="str">
        <f>IF(SUM(T54:T59)&gt;0,(T58+T59)/T60,"0,0 %")</f>
        <v>0,0 %</v>
      </c>
      <c r="R60" s="173"/>
      <c r="S60" s="35" t="s">
        <v>18</v>
      </c>
      <c r="T60" s="36">
        <f>SUM(T54:T59)</f>
        <v>0</v>
      </c>
    </row>
    <row r="61" spans="3:32" ht="15.75">
      <c r="F61" s="74" t="str">
        <f>IF(H60&gt;0,IF(E60&lt;=30%,"","Genehmigung!"),"")</f>
        <v/>
      </c>
      <c r="H61" s="73"/>
      <c r="I61" s="75"/>
      <c r="L61" s="74" t="str">
        <f>IF(N60&gt;0,IF(K60&lt;=30%,"","Genehmigung!"),"")</f>
        <v/>
      </c>
      <c r="R61" s="74" t="str">
        <f>IF(T60&gt;0,IF(Q60&lt;=30%,"","Genehmigung!"),"")</f>
        <v/>
      </c>
      <c r="T61" s="65"/>
    </row>
    <row r="63" spans="3:32"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3:32">
      <c r="D64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</row>
    <row r="65" spans="1:33">
      <c r="D65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</row>
    <row r="74" spans="1:33" ht="15" customHeight="1"/>
    <row r="75" spans="1:33"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</row>
    <row r="78" spans="1:33" ht="15.75">
      <c r="A78" s="155" t="s">
        <v>50</v>
      </c>
      <c r="B78" s="160">
        <f ca="1">TODAY()</f>
        <v>42865</v>
      </c>
      <c r="C78" s="156"/>
      <c r="D78" s="156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7"/>
      <c r="U78" s="18"/>
      <c r="V78" s="67"/>
      <c r="W78" s="67"/>
      <c r="X78" s="67"/>
      <c r="Y78" s="67"/>
      <c r="Z78" s="158"/>
      <c r="AA78" s="159"/>
      <c r="AB78" s="159"/>
      <c r="AC78" s="159"/>
      <c r="AD78" s="159"/>
      <c r="AE78" s="159"/>
      <c r="AF78" s="159"/>
      <c r="AG78" s="161" t="s">
        <v>56</v>
      </c>
    </row>
  </sheetData>
  <sheetProtection password="CC6F" sheet="1" objects="1" scenarios="1" selectLockedCells="1"/>
  <customSheetViews>
    <customSheetView guid="{18505129-0C82-49C8-BEB3-5BA67D08D9E3}">
      <pageMargins left="0.7" right="0.7" top="0.78740157499999996" bottom="0.78740157499999996" header="0.3" footer="0.3"/>
    </customSheetView>
  </customSheetViews>
  <mergeCells count="70">
    <mergeCell ref="O64:P64"/>
    <mergeCell ref="E65:F65"/>
    <mergeCell ref="G65:H65"/>
    <mergeCell ref="I65:J65"/>
    <mergeCell ref="K65:L65"/>
    <mergeCell ref="M65:N65"/>
    <mergeCell ref="O65:P65"/>
    <mergeCell ref="E64:F64"/>
    <mergeCell ref="G64:H64"/>
    <mergeCell ref="I64:J64"/>
    <mergeCell ref="K64:L64"/>
    <mergeCell ref="M64:N64"/>
    <mergeCell ref="A1:C1"/>
    <mergeCell ref="T1:AB1"/>
    <mergeCell ref="A2:C2"/>
    <mergeCell ref="D2:H2"/>
    <mergeCell ref="I2:M2"/>
    <mergeCell ref="R2:R4"/>
    <mergeCell ref="T2:V2"/>
    <mergeCell ref="W2:Y2"/>
    <mergeCell ref="Z2:AB2"/>
    <mergeCell ref="A3:B3"/>
    <mergeCell ref="D3:D4"/>
    <mergeCell ref="E3:E4"/>
    <mergeCell ref="F3:F4"/>
    <mergeCell ref="G3:G4"/>
    <mergeCell ref="N2:Q2"/>
    <mergeCell ref="O3:O4"/>
    <mergeCell ref="AG3:AG4"/>
    <mergeCell ref="Y33:Z33"/>
    <mergeCell ref="P3:P4"/>
    <mergeCell ref="Q3:Q4"/>
    <mergeCell ref="S3:S4"/>
    <mergeCell ref="V3:V4"/>
    <mergeCell ref="Y3:Y4"/>
    <mergeCell ref="AC3:AC4"/>
    <mergeCell ref="U50:V50"/>
    <mergeCell ref="AD3:AD4"/>
    <mergeCell ref="AF3:AF4"/>
    <mergeCell ref="Y34:Z34"/>
    <mergeCell ref="AE3:AE4"/>
    <mergeCell ref="AB3:AB4"/>
    <mergeCell ref="D42:H42"/>
    <mergeCell ref="J42:N42"/>
    <mergeCell ref="P42:T42"/>
    <mergeCell ref="H3:H4"/>
    <mergeCell ref="I3:I4"/>
    <mergeCell ref="J3:J4"/>
    <mergeCell ref="K3:K4"/>
    <mergeCell ref="L3:L4"/>
    <mergeCell ref="M3:M4"/>
    <mergeCell ref="I33:M34"/>
    <mergeCell ref="S41:T41"/>
    <mergeCell ref="N3:N4"/>
    <mergeCell ref="G41:H41"/>
    <mergeCell ref="M41:N41"/>
    <mergeCell ref="S52:T52"/>
    <mergeCell ref="D53:H53"/>
    <mergeCell ref="J53:N53"/>
    <mergeCell ref="P53:T53"/>
    <mergeCell ref="E49:F49"/>
    <mergeCell ref="K49:L49"/>
    <mergeCell ref="Q49:R49"/>
    <mergeCell ref="C54:C59"/>
    <mergeCell ref="E60:F60"/>
    <mergeCell ref="K60:L60"/>
    <mergeCell ref="Q60:R60"/>
    <mergeCell ref="C43:C48"/>
    <mergeCell ref="G52:H52"/>
    <mergeCell ref="M52:N52"/>
  </mergeCells>
  <pageMargins left="0.15748031496062992" right="0.15748031496062992" top="0.15748031496062992" bottom="0.15748031496062992" header="0" footer="0"/>
  <pageSetup paperSize="9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E18" sqref="E18"/>
    </sheetView>
  </sheetViews>
  <sheetFormatPr baseColWidth="10" defaultRowHeight="15"/>
  <cols>
    <col min="2" max="2" width="11.42578125" customWidth="1"/>
    <col min="4" max="4" width="11.7109375" customWidth="1"/>
    <col min="8" max="8" width="5.5703125" customWidth="1"/>
  </cols>
  <sheetData>
    <row r="1" spans="1:9" ht="18">
      <c r="A1" s="86" t="s">
        <v>27</v>
      </c>
      <c r="B1" s="86"/>
      <c r="C1" s="86"/>
      <c r="D1" s="86"/>
      <c r="E1" s="86"/>
      <c r="F1" s="86"/>
      <c r="G1" s="86"/>
    </row>
    <row r="2" spans="1:9" ht="18">
      <c r="A2" s="86" t="s">
        <v>28</v>
      </c>
      <c r="B2" s="86"/>
      <c r="C2" s="86"/>
      <c r="D2" s="86"/>
      <c r="E2" s="86"/>
      <c r="F2" s="86"/>
      <c r="G2" s="86"/>
    </row>
    <row r="3" spans="1:9" ht="18">
      <c r="A3" s="86"/>
      <c r="B3" s="86"/>
      <c r="C3" s="86"/>
      <c r="D3" s="86"/>
      <c r="E3" s="86"/>
      <c r="F3" s="86"/>
      <c r="G3" s="86"/>
    </row>
    <row r="4" spans="1:9" ht="18">
      <c r="A4" s="86"/>
      <c r="B4" s="86"/>
      <c r="C4" s="86"/>
      <c r="D4" s="86"/>
      <c r="E4" s="86"/>
      <c r="F4" s="86"/>
      <c r="G4" s="86"/>
    </row>
    <row r="5" spans="1:9" ht="18">
      <c r="A5" s="86"/>
      <c r="B5" s="86"/>
      <c r="C5" s="86"/>
      <c r="D5" s="86"/>
      <c r="E5" s="86"/>
      <c r="F5" s="86"/>
      <c r="G5" s="86"/>
    </row>
    <row r="6" spans="1:9" ht="18">
      <c r="A6" s="86"/>
      <c r="B6" s="86"/>
      <c r="C6" s="86"/>
      <c r="D6" s="86"/>
      <c r="E6" s="86"/>
      <c r="F6" s="87" t="s">
        <v>30</v>
      </c>
      <c r="G6" s="232">
        <f ca="1">TODAY()</f>
        <v>42865</v>
      </c>
      <c r="H6" s="232"/>
      <c r="I6" s="83"/>
    </row>
    <row r="7" spans="1:9" ht="18">
      <c r="A7" s="86"/>
      <c r="B7" s="86"/>
      <c r="C7" s="86"/>
      <c r="D7" s="86"/>
      <c r="E7" s="86"/>
      <c r="F7" s="86"/>
      <c r="G7" s="86"/>
      <c r="H7" s="80"/>
    </row>
    <row r="8" spans="1:9" ht="18">
      <c r="A8" s="86"/>
      <c r="B8" s="86"/>
      <c r="C8" s="86"/>
      <c r="D8" s="86"/>
      <c r="E8" s="86"/>
      <c r="F8" s="86"/>
      <c r="G8" s="86"/>
    </row>
    <row r="9" spans="1:9" ht="18">
      <c r="A9" s="86" t="str">
        <f>"Ergebnis der Klassenarbeit im Fach " &amp; '1. Halbjahr'!A2:C2</f>
        <v>Ergebnis der Klassenarbeit im Fach Fach</v>
      </c>
      <c r="B9" s="86"/>
      <c r="C9" s="86"/>
      <c r="D9" s="88"/>
      <c r="E9" s="86"/>
      <c r="F9" s="86"/>
      <c r="G9" s="86"/>
    </row>
    <row r="10" spans="1:9" ht="18">
      <c r="A10" s="86"/>
      <c r="B10" s="86"/>
      <c r="C10" s="86"/>
      <c r="D10" s="86"/>
      <c r="E10" s="86"/>
      <c r="F10" s="86"/>
      <c r="G10" s="86"/>
    </row>
    <row r="11" spans="1:9" ht="18">
      <c r="A11" s="86" t="s">
        <v>31</v>
      </c>
      <c r="B11" s="86" t="str">
        <f>'1. Halbjahr'!C3</f>
        <v>Xx</v>
      </c>
      <c r="C11" s="86"/>
      <c r="D11" s="86"/>
      <c r="E11" s="86"/>
      <c r="F11" s="86"/>
      <c r="G11" s="86"/>
    </row>
    <row r="12" spans="1:9" ht="18">
      <c r="A12" s="86" t="s">
        <v>29</v>
      </c>
      <c r="B12" s="232">
        <f>'1. Halbjahr'!U2</f>
        <v>36892</v>
      </c>
      <c r="C12" s="232"/>
      <c r="D12" s="86"/>
      <c r="E12" s="86"/>
      <c r="F12" s="86"/>
      <c r="G12" s="86"/>
    </row>
    <row r="13" spans="1:9" ht="18">
      <c r="A13" s="86"/>
      <c r="B13" s="86"/>
      <c r="C13" s="86"/>
      <c r="D13" s="86"/>
      <c r="E13" s="86"/>
      <c r="F13" s="86"/>
      <c r="G13" s="86"/>
    </row>
    <row r="14" spans="1:9" ht="18">
      <c r="A14" s="86"/>
      <c r="B14" s="86"/>
      <c r="C14" s="86"/>
      <c r="D14" s="86"/>
      <c r="E14" s="86"/>
      <c r="F14" s="86"/>
      <c r="G14" s="86"/>
    </row>
    <row r="15" spans="1:9" ht="18">
      <c r="A15" s="86" t="s">
        <v>32</v>
      </c>
      <c r="B15" s="86"/>
      <c r="C15" s="86"/>
      <c r="D15" s="86"/>
      <c r="E15" s="86"/>
      <c r="F15" s="86"/>
      <c r="G15" s="86"/>
    </row>
    <row r="17" spans="1:8" ht="18.75">
      <c r="A17" s="84" t="s">
        <v>6</v>
      </c>
      <c r="B17" s="85">
        <v>1</v>
      </c>
      <c r="C17" s="85">
        <v>2</v>
      </c>
      <c r="D17" s="85">
        <v>3</v>
      </c>
      <c r="E17" s="85">
        <v>4</v>
      </c>
      <c r="F17" s="85">
        <v>5</v>
      </c>
      <c r="G17" s="85">
        <v>6</v>
      </c>
    </row>
    <row r="18" spans="1:8" ht="18.75">
      <c r="A18" s="84" t="s">
        <v>33</v>
      </c>
      <c r="B18" s="85">
        <f>'1. Halbjahr'!H43</f>
        <v>0</v>
      </c>
      <c r="C18" s="85">
        <f>'1. Halbjahr'!H44</f>
        <v>0</v>
      </c>
      <c r="D18" s="85">
        <f>'1. Halbjahr'!H45</f>
        <v>0</v>
      </c>
      <c r="E18" s="85">
        <f>'1. Halbjahr'!H46</f>
        <v>0</v>
      </c>
      <c r="F18" s="85">
        <f>'1. Halbjahr'!H47</f>
        <v>0</v>
      </c>
      <c r="G18" s="85">
        <f>'1. Halbjahr'!H48</f>
        <v>0</v>
      </c>
    </row>
    <row r="19" spans="1:8" ht="18">
      <c r="A19" s="86"/>
      <c r="B19" s="86"/>
      <c r="C19" s="86"/>
      <c r="D19" s="86"/>
      <c r="E19" s="86"/>
      <c r="F19" s="86"/>
      <c r="G19" s="86"/>
      <c r="H19" s="86"/>
    </row>
    <row r="20" spans="1:8" ht="18">
      <c r="A20" s="86"/>
      <c r="B20" s="86"/>
      <c r="C20" s="86"/>
      <c r="D20" s="86"/>
      <c r="E20" s="86"/>
      <c r="F20" s="86"/>
      <c r="G20" s="86"/>
      <c r="H20" s="86"/>
    </row>
    <row r="21" spans="1:8" ht="18">
      <c r="A21" s="86" t="s">
        <v>34</v>
      </c>
      <c r="B21" s="86"/>
      <c r="C21" s="89" t="str">
        <f>'1. Halbjahr'!G41</f>
        <v>0</v>
      </c>
      <c r="E21" s="86"/>
      <c r="F21" s="86"/>
      <c r="G21" s="86"/>
      <c r="H21" s="86"/>
    </row>
    <row r="22" spans="1:8" ht="18">
      <c r="A22" s="86"/>
      <c r="B22" s="86"/>
      <c r="C22" s="87"/>
      <c r="D22" s="86"/>
      <c r="E22" s="86"/>
      <c r="F22" s="86"/>
      <c r="G22" s="86"/>
      <c r="H22" s="86"/>
    </row>
    <row r="23" spans="1:8" ht="18">
      <c r="A23" s="86" t="s">
        <v>35</v>
      </c>
      <c r="B23" s="86"/>
      <c r="C23" s="90" t="str">
        <f>'1. Halbjahr'!E49</f>
        <v>0,0 %</v>
      </c>
      <c r="E23" s="86"/>
      <c r="F23" s="86"/>
      <c r="G23" s="86"/>
      <c r="H23" s="86"/>
    </row>
    <row r="24" spans="1:8" ht="18">
      <c r="A24" s="86"/>
      <c r="B24" s="86"/>
      <c r="C24" s="86"/>
      <c r="D24" s="86"/>
      <c r="E24" s="86"/>
      <c r="F24" s="86"/>
      <c r="G24" s="86"/>
      <c r="H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/>
      <c r="B26" s="86"/>
      <c r="C26" s="86"/>
      <c r="D26" s="86"/>
      <c r="E26" s="86"/>
      <c r="F26" s="86"/>
      <c r="G26" s="86"/>
      <c r="H26" s="86"/>
    </row>
    <row r="27" spans="1:8" ht="18">
      <c r="A27" s="86"/>
      <c r="B27" s="86"/>
      <c r="C27" s="86"/>
      <c r="D27" s="86"/>
      <c r="E27" s="86"/>
      <c r="F27" s="86"/>
      <c r="G27" s="86"/>
      <c r="H27" s="86"/>
    </row>
    <row r="28" spans="1:8" ht="18">
      <c r="A28" s="86" t="s">
        <v>36</v>
      </c>
      <c r="B28" s="86" t="str">
        <f>'1. Halbjahr'!C33</f>
        <v>Xxx</v>
      </c>
      <c r="C28" s="86"/>
      <c r="D28" s="86"/>
      <c r="E28" s="86"/>
      <c r="F28" s="86"/>
      <c r="G28" s="86"/>
      <c r="H28" s="86"/>
    </row>
    <row r="29" spans="1:8" ht="18">
      <c r="A29" s="86"/>
      <c r="B29" s="86"/>
      <c r="C29" s="86"/>
      <c r="D29" s="86"/>
      <c r="E29" s="86"/>
      <c r="F29" s="86"/>
      <c r="G29" s="86"/>
      <c r="H29" s="86"/>
    </row>
    <row r="30" spans="1:8" ht="18">
      <c r="A30" s="86"/>
      <c r="B30" s="86"/>
      <c r="C30" s="86"/>
      <c r="D30" s="86"/>
      <c r="E30" s="86"/>
      <c r="F30" s="86"/>
      <c r="G30" s="86"/>
      <c r="H30" s="86"/>
    </row>
    <row r="31" spans="1:8" ht="18">
      <c r="A31" s="86"/>
      <c r="B31" s="86"/>
      <c r="C31" s="86"/>
      <c r="D31" s="86"/>
      <c r="E31" s="86"/>
      <c r="F31" s="86"/>
      <c r="G31" s="86"/>
      <c r="H31" s="86"/>
    </row>
    <row r="32" spans="1:8" ht="18">
      <c r="A32" s="86" t="s">
        <v>37</v>
      </c>
    </row>
  </sheetData>
  <sheetProtection password="CC6F" sheet="1" objects="1" scenarios="1"/>
  <mergeCells count="2">
    <mergeCell ref="G6:H6"/>
    <mergeCell ref="B12:C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9" sqref="A9"/>
    </sheetView>
  </sheetViews>
  <sheetFormatPr baseColWidth="10" defaultRowHeight="15"/>
  <cols>
    <col min="2" max="2" width="11.42578125" customWidth="1"/>
    <col min="4" max="4" width="11.7109375" customWidth="1"/>
    <col min="8" max="8" width="5.5703125" customWidth="1"/>
  </cols>
  <sheetData>
    <row r="1" spans="1:9" ht="18">
      <c r="A1" s="86" t="s">
        <v>27</v>
      </c>
      <c r="B1" s="86"/>
      <c r="C1" s="86"/>
      <c r="D1" s="86"/>
      <c r="E1" s="86"/>
      <c r="F1" s="86"/>
      <c r="G1" s="86"/>
    </row>
    <row r="2" spans="1:9" ht="18">
      <c r="A2" s="86" t="s">
        <v>28</v>
      </c>
      <c r="B2" s="86"/>
      <c r="C2" s="86"/>
      <c r="D2" s="86"/>
      <c r="E2" s="86"/>
      <c r="F2" s="86"/>
      <c r="G2" s="86"/>
    </row>
    <row r="3" spans="1:9" ht="18">
      <c r="A3" s="86"/>
      <c r="B3" s="86"/>
      <c r="C3" s="86"/>
      <c r="D3" s="86"/>
      <c r="E3" s="86"/>
      <c r="F3" s="86"/>
      <c r="G3" s="86"/>
    </row>
    <row r="4" spans="1:9" ht="18">
      <c r="A4" s="86"/>
      <c r="B4" s="86"/>
      <c r="C4" s="86"/>
      <c r="D4" s="86"/>
      <c r="E4" s="86"/>
      <c r="F4" s="86"/>
      <c r="G4" s="86"/>
    </row>
    <row r="5" spans="1:9" ht="18">
      <c r="A5" s="86"/>
      <c r="B5" s="86"/>
      <c r="C5" s="86"/>
      <c r="D5" s="86"/>
      <c r="E5" s="86"/>
      <c r="F5" s="86"/>
      <c r="G5" s="86"/>
    </row>
    <row r="6" spans="1:9" ht="18">
      <c r="A6" s="86"/>
      <c r="B6" s="86"/>
      <c r="C6" s="86"/>
      <c r="D6" s="86"/>
      <c r="E6" s="86"/>
      <c r="F6" s="87" t="s">
        <v>30</v>
      </c>
      <c r="G6" s="232">
        <f ca="1">TODAY()</f>
        <v>42865</v>
      </c>
      <c r="H6" s="232"/>
      <c r="I6" s="83"/>
    </row>
    <row r="7" spans="1:9" ht="18">
      <c r="A7" s="86"/>
      <c r="B7" s="86"/>
      <c r="C7" s="86"/>
      <c r="D7" s="86"/>
      <c r="E7" s="86"/>
      <c r="F7" s="86"/>
      <c r="G7" s="86"/>
      <c r="H7" s="80"/>
    </row>
    <row r="8" spans="1:9" ht="18">
      <c r="A8" s="86"/>
      <c r="B8" s="86"/>
      <c r="C8" s="86"/>
      <c r="D8" s="86"/>
      <c r="E8" s="86"/>
      <c r="F8" s="86"/>
      <c r="G8" s="86"/>
    </row>
    <row r="9" spans="1:9" ht="18">
      <c r="A9" s="86" t="str">
        <f>"Ergebnis der Klassenarbeit im Fach " &amp; '1. Halbjahr'!A2:C2</f>
        <v>Ergebnis der Klassenarbeit im Fach Fach</v>
      </c>
      <c r="B9" s="86"/>
      <c r="C9" s="86"/>
      <c r="D9" s="88"/>
      <c r="E9" s="86"/>
      <c r="F9" s="86"/>
      <c r="G9" s="86"/>
    </row>
    <row r="10" spans="1:9" ht="18">
      <c r="A10" s="86"/>
      <c r="B10" s="86"/>
      <c r="C10" s="86"/>
      <c r="D10" s="86"/>
      <c r="E10" s="86"/>
      <c r="F10" s="86"/>
      <c r="G10" s="86"/>
    </row>
    <row r="11" spans="1:9" ht="18">
      <c r="A11" s="86" t="s">
        <v>31</v>
      </c>
      <c r="B11" s="86" t="str">
        <f>'1. Halbjahr'!C3</f>
        <v>Xx</v>
      </c>
      <c r="C11" s="86"/>
      <c r="D11" s="86"/>
      <c r="E11" s="86"/>
      <c r="F11" s="86"/>
      <c r="G11" s="86"/>
    </row>
    <row r="12" spans="1:9" ht="18">
      <c r="A12" s="86" t="s">
        <v>29</v>
      </c>
      <c r="B12" s="232">
        <f>'1. Halbjahr'!X2</f>
        <v>37289</v>
      </c>
      <c r="C12" s="232"/>
      <c r="D12" s="86"/>
      <c r="E12" s="86"/>
      <c r="F12" s="86"/>
      <c r="G12" s="86"/>
    </row>
    <row r="13" spans="1:9" ht="18">
      <c r="A13" s="86"/>
      <c r="B13" s="86"/>
      <c r="C13" s="86"/>
      <c r="D13" s="86"/>
      <c r="E13" s="86"/>
      <c r="F13" s="86"/>
      <c r="G13" s="86"/>
    </row>
    <row r="14" spans="1:9" ht="18">
      <c r="A14" s="86"/>
      <c r="B14" s="86"/>
      <c r="C14" s="86"/>
      <c r="D14" s="86"/>
      <c r="E14" s="86"/>
      <c r="F14" s="86"/>
      <c r="G14" s="86"/>
    </row>
    <row r="15" spans="1:9" ht="18">
      <c r="A15" s="86" t="s">
        <v>32</v>
      </c>
      <c r="B15" s="86"/>
      <c r="C15" s="86"/>
      <c r="D15" s="86"/>
      <c r="E15" s="86"/>
      <c r="F15" s="86"/>
      <c r="G15" s="86"/>
    </row>
    <row r="17" spans="1:8" ht="18.75">
      <c r="A17" s="84" t="s">
        <v>6</v>
      </c>
      <c r="B17" s="85">
        <v>1</v>
      </c>
      <c r="C17" s="85">
        <v>2</v>
      </c>
      <c r="D17" s="85">
        <v>3</v>
      </c>
      <c r="E17" s="85">
        <v>4</v>
      </c>
      <c r="F17" s="85">
        <v>5</v>
      </c>
      <c r="G17" s="85">
        <v>6</v>
      </c>
    </row>
    <row r="18" spans="1:8" ht="18.75">
      <c r="A18" s="84" t="s">
        <v>33</v>
      </c>
      <c r="B18" s="85">
        <f>'1. Halbjahr'!N43</f>
        <v>0</v>
      </c>
      <c r="C18" s="85">
        <f>'1. Halbjahr'!N44</f>
        <v>0</v>
      </c>
      <c r="D18" s="85">
        <f>'1. Halbjahr'!N45</f>
        <v>0</v>
      </c>
      <c r="E18" s="85">
        <f>'1. Halbjahr'!N46</f>
        <v>0</v>
      </c>
      <c r="F18" s="85">
        <f>'1. Halbjahr'!N47</f>
        <v>0</v>
      </c>
      <c r="G18" s="85">
        <f>'1. Halbjahr'!N48</f>
        <v>0</v>
      </c>
    </row>
    <row r="19" spans="1:8" ht="18">
      <c r="A19" s="86"/>
      <c r="B19" s="86"/>
      <c r="C19" s="86"/>
      <c r="D19" s="86"/>
      <c r="E19" s="86"/>
      <c r="F19" s="86"/>
      <c r="G19" s="86"/>
      <c r="H19" s="86"/>
    </row>
    <row r="20" spans="1:8" ht="18">
      <c r="A20" s="86"/>
      <c r="B20" s="86"/>
      <c r="C20" s="86"/>
      <c r="D20" s="86"/>
      <c r="E20" s="86"/>
      <c r="F20" s="86"/>
      <c r="G20" s="86"/>
      <c r="H20" s="86"/>
    </row>
    <row r="21" spans="1:8" ht="18">
      <c r="A21" s="86" t="s">
        <v>34</v>
      </c>
      <c r="B21" s="86"/>
      <c r="C21" s="89" t="str">
        <f>'1. Halbjahr'!M41</f>
        <v>0</v>
      </c>
      <c r="E21" s="86"/>
      <c r="F21" s="86"/>
      <c r="G21" s="86"/>
      <c r="H21" s="86"/>
    </row>
    <row r="22" spans="1:8" ht="18">
      <c r="A22" s="86"/>
      <c r="B22" s="86"/>
      <c r="C22" s="87"/>
      <c r="D22" s="86"/>
      <c r="E22" s="86"/>
      <c r="F22" s="86"/>
      <c r="G22" s="86"/>
      <c r="H22" s="86"/>
    </row>
    <row r="23" spans="1:8" ht="18">
      <c r="A23" s="86" t="s">
        <v>35</v>
      </c>
      <c r="B23" s="86"/>
      <c r="C23" s="90" t="str">
        <f>'1. Halbjahr'!K49</f>
        <v>0,0 %</v>
      </c>
      <c r="E23" s="86"/>
      <c r="F23" s="86"/>
      <c r="G23" s="86"/>
      <c r="H23" s="86"/>
    </row>
    <row r="24" spans="1:8" ht="18">
      <c r="A24" s="86"/>
      <c r="B24" s="86"/>
      <c r="C24" s="86"/>
      <c r="D24" s="86"/>
      <c r="E24" s="86"/>
      <c r="F24" s="86"/>
      <c r="G24" s="86"/>
      <c r="H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/>
      <c r="B26" s="86"/>
      <c r="C26" s="86"/>
      <c r="D26" s="86"/>
      <c r="E26" s="86"/>
      <c r="F26" s="86"/>
      <c r="G26" s="86"/>
      <c r="H26" s="86"/>
    </row>
    <row r="27" spans="1:8" ht="18">
      <c r="A27" s="86"/>
      <c r="B27" s="86"/>
      <c r="C27" s="86"/>
      <c r="D27" s="86"/>
      <c r="E27" s="86"/>
      <c r="F27" s="86"/>
      <c r="G27" s="86"/>
      <c r="H27" s="86"/>
    </row>
    <row r="28" spans="1:8" ht="18">
      <c r="A28" s="86" t="s">
        <v>36</v>
      </c>
      <c r="B28" s="86" t="str">
        <f>'1. Halbjahr'!C33</f>
        <v>Xxx</v>
      </c>
      <c r="C28" s="86"/>
      <c r="D28" s="86"/>
      <c r="E28" s="86"/>
      <c r="F28" s="86"/>
      <c r="G28" s="86"/>
      <c r="H28" s="86"/>
    </row>
    <row r="29" spans="1:8" ht="18">
      <c r="A29" s="86"/>
      <c r="B29" s="86"/>
      <c r="C29" s="86"/>
      <c r="D29" s="86"/>
      <c r="E29" s="86"/>
      <c r="F29" s="86"/>
      <c r="G29" s="86"/>
      <c r="H29" s="86"/>
    </row>
    <row r="30" spans="1:8" ht="18">
      <c r="A30" s="86"/>
      <c r="B30" s="86"/>
      <c r="C30" s="86"/>
      <c r="D30" s="86"/>
      <c r="E30" s="86"/>
      <c r="F30" s="86"/>
      <c r="G30" s="86"/>
      <c r="H30" s="86"/>
    </row>
    <row r="31" spans="1:8" ht="18">
      <c r="A31" s="86"/>
      <c r="B31" s="86"/>
      <c r="C31" s="86"/>
      <c r="D31" s="86"/>
      <c r="E31" s="86"/>
      <c r="F31" s="86"/>
      <c r="G31" s="86"/>
      <c r="H31" s="86"/>
    </row>
    <row r="32" spans="1:8" ht="18">
      <c r="A32" s="86" t="s">
        <v>37</v>
      </c>
    </row>
  </sheetData>
  <sheetProtection password="CC6F" sheet="1" objects="1" scenarios="1"/>
  <mergeCells count="2">
    <mergeCell ref="B12:C12"/>
    <mergeCell ref="G6:H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32" sqref="F32"/>
    </sheetView>
  </sheetViews>
  <sheetFormatPr baseColWidth="10" defaultRowHeight="15"/>
  <cols>
    <col min="2" max="2" width="11.42578125" customWidth="1"/>
    <col min="4" max="4" width="11.7109375" customWidth="1"/>
    <col min="8" max="8" width="5.5703125" customWidth="1"/>
  </cols>
  <sheetData>
    <row r="1" spans="1:9" ht="18">
      <c r="A1" s="86" t="s">
        <v>27</v>
      </c>
      <c r="B1" s="86"/>
      <c r="C1" s="86"/>
      <c r="D1" s="86"/>
      <c r="E1" s="86"/>
      <c r="F1" s="86"/>
      <c r="G1" s="86"/>
    </row>
    <row r="2" spans="1:9" ht="18">
      <c r="A2" s="86" t="s">
        <v>28</v>
      </c>
      <c r="B2" s="86"/>
      <c r="C2" s="86"/>
      <c r="D2" s="86"/>
      <c r="E2" s="86"/>
      <c r="F2" s="86"/>
      <c r="G2" s="86"/>
    </row>
    <row r="3" spans="1:9" ht="18">
      <c r="A3" s="86"/>
      <c r="B3" s="86"/>
      <c r="C3" s="86"/>
      <c r="D3" s="86"/>
      <c r="E3" s="86"/>
      <c r="F3" s="86"/>
      <c r="G3" s="86"/>
    </row>
    <row r="4" spans="1:9" ht="18">
      <c r="A4" s="86"/>
      <c r="B4" s="86"/>
      <c r="C4" s="86"/>
      <c r="D4" s="86"/>
      <c r="E4" s="86"/>
      <c r="F4" s="86"/>
      <c r="G4" s="86"/>
    </row>
    <row r="5" spans="1:9" ht="18">
      <c r="A5" s="86"/>
      <c r="B5" s="86"/>
      <c r="C5" s="86"/>
      <c r="D5" s="86"/>
      <c r="E5" s="86"/>
      <c r="F5" s="86"/>
      <c r="G5" s="86"/>
    </row>
    <row r="6" spans="1:9" ht="18">
      <c r="A6" s="86"/>
      <c r="B6" s="86"/>
      <c r="C6" s="86"/>
      <c r="D6" s="86"/>
      <c r="E6" s="86"/>
      <c r="F6" s="87" t="s">
        <v>30</v>
      </c>
      <c r="G6" s="232">
        <f ca="1">TODAY()</f>
        <v>42865</v>
      </c>
      <c r="H6" s="232"/>
      <c r="I6" s="83"/>
    </row>
    <row r="7" spans="1:9" ht="18">
      <c r="A7" s="86"/>
      <c r="B7" s="86"/>
      <c r="C7" s="86"/>
      <c r="D7" s="86"/>
      <c r="E7" s="86"/>
      <c r="F7" s="86"/>
      <c r="G7" s="86"/>
      <c r="H7" s="80"/>
    </row>
    <row r="8" spans="1:9" ht="18">
      <c r="A8" s="86"/>
      <c r="B8" s="86"/>
      <c r="C8" s="86"/>
      <c r="D8" s="86"/>
      <c r="E8" s="86"/>
      <c r="F8" s="86"/>
      <c r="G8" s="86"/>
    </row>
    <row r="9" spans="1:9" ht="18">
      <c r="A9" s="86" t="str">
        <f>"Ergebnis der Klassenarbeit im Fach " &amp; '1. Halbjahr'!A2:C2</f>
        <v>Ergebnis der Klassenarbeit im Fach Fach</v>
      </c>
      <c r="B9" s="86"/>
      <c r="C9" s="86"/>
      <c r="D9" s="88"/>
      <c r="E9" s="86"/>
      <c r="F9" s="86"/>
      <c r="G9" s="86"/>
    </row>
    <row r="10" spans="1:9" ht="18">
      <c r="A10" s="86"/>
      <c r="B10" s="86"/>
      <c r="C10" s="86"/>
      <c r="D10" s="86"/>
      <c r="E10" s="86"/>
      <c r="F10" s="86"/>
      <c r="G10" s="86"/>
    </row>
    <row r="11" spans="1:9" ht="18">
      <c r="A11" s="86" t="s">
        <v>31</v>
      </c>
      <c r="B11" s="86" t="str">
        <f>'1. Halbjahr'!C3</f>
        <v>Xx</v>
      </c>
      <c r="C11" s="86"/>
      <c r="D11" s="86"/>
      <c r="E11" s="86"/>
      <c r="F11" s="86"/>
      <c r="G11" s="86"/>
    </row>
    <row r="12" spans="1:9" ht="18">
      <c r="A12" s="86" t="s">
        <v>29</v>
      </c>
      <c r="B12" s="232">
        <f>'1. Halbjahr'!AA2</f>
        <v>37683</v>
      </c>
      <c r="C12" s="232"/>
      <c r="D12" s="86"/>
      <c r="E12" s="86"/>
      <c r="F12" s="86"/>
      <c r="G12" s="86"/>
    </row>
    <row r="13" spans="1:9" ht="18">
      <c r="A13" s="86"/>
      <c r="B13" s="86"/>
      <c r="C13" s="86"/>
      <c r="D13" s="86"/>
      <c r="E13" s="86"/>
      <c r="F13" s="86"/>
      <c r="G13" s="86"/>
    </row>
    <row r="14" spans="1:9" ht="18">
      <c r="A14" s="86"/>
      <c r="B14" s="86"/>
      <c r="C14" s="86"/>
      <c r="D14" s="86"/>
      <c r="E14" s="86"/>
      <c r="F14" s="86"/>
      <c r="G14" s="86"/>
    </row>
    <row r="15" spans="1:9" ht="18">
      <c r="A15" s="86" t="s">
        <v>32</v>
      </c>
      <c r="B15" s="86"/>
      <c r="C15" s="86"/>
      <c r="D15" s="86"/>
      <c r="E15" s="86"/>
      <c r="F15" s="86"/>
      <c r="G15" s="86"/>
    </row>
    <row r="17" spans="1:8" ht="18.75">
      <c r="A17" s="84" t="s">
        <v>6</v>
      </c>
      <c r="B17" s="85">
        <v>1</v>
      </c>
      <c r="C17" s="85">
        <v>2</v>
      </c>
      <c r="D17" s="85">
        <v>3</v>
      </c>
      <c r="E17" s="85">
        <v>4</v>
      </c>
      <c r="F17" s="85">
        <v>5</v>
      </c>
      <c r="G17" s="85">
        <v>6</v>
      </c>
    </row>
    <row r="18" spans="1:8" ht="18.75">
      <c r="A18" s="84" t="s">
        <v>33</v>
      </c>
      <c r="B18" s="85">
        <f>'1. Halbjahr'!T43</f>
        <v>0</v>
      </c>
      <c r="C18" s="85">
        <f>'1. Halbjahr'!T44</f>
        <v>0</v>
      </c>
      <c r="D18" s="85">
        <f>'1. Halbjahr'!T45</f>
        <v>0</v>
      </c>
      <c r="E18" s="85">
        <f>'1. Halbjahr'!T46</f>
        <v>0</v>
      </c>
      <c r="F18" s="85">
        <f>'1. Halbjahr'!T47</f>
        <v>0</v>
      </c>
      <c r="G18" s="85">
        <f>'1. Halbjahr'!T48</f>
        <v>0</v>
      </c>
    </row>
    <row r="19" spans="1:8" ht="18">
      <c r="A19" s="86"/>
      <c r="B19" s="86"/>
      <c r="C19" s="86"/>
      <c r="D19" s="86"/>
      <c r="E19" s="86"/>
      <c r="F19" s="86"/>
      <c r="G19" s="86"/>
      <c r="H19" s="86"/>
    </row>
    <row r="20" spans="1:8" ht="18">
      <c r="A20" s="86"/>
      <c r="B20" s="86"/>
      <c r="C20" s="86"/>
      <c r="D20" s="86"/>
      <c r="E20" s="86"/>
      <c r="F20" s="86"/>
      <c r="G20" s="86"/>
      <c r="H20" s="86"/>
    </row>
    <row r="21" spans="1:8" ht="18">
      <c r="A21" s="86" t="s">
        <v>34</v>
      </c>
      <c r="B21" s="86"/>
      <c r="C21" s="89" t="str">
        <f>'1. Halbjahr'!S41</f>
        <v>0</v>
      </c>
      <c r="E21" s="86"/>
      <c r="F21" s="86"/>
      <c r="G21" s="86"/>
      <c r="H21" s="86"/>
    </row>
    <row r="22" spans="1:8" ht="18">
      <c r="A22" s="86"/>
      <c r="B22" s="86"/>
      <c r="C22" s="87"/>
      <c r="D22" s="86"/>
      <c r="E22" s="86"/>
      <c r="F22" s="86"/>
      <c r="G22" s="86"/>
      <c r="H22" s="86"/>
    </row>
    <row r="23" spans="1:8" ht="18">
      <c r="A23" s="86" t="s">
        <v>35</v>
      </c>
      <c r="B23" s="86"/>
      <c r="C23" s="90" t="str">
        <f>'1. Halbjahr'!Q49</f>
        <v>0,0 %</v>
      </c>
      <c r="E23" s="86"/>
      <c r="F23" s="86"/>
      <c r="G23" s="86"/>
      <c r="H23" s="86"/>
    </row>
    <row r="24" spans="1:8" ht="18">
      <c r="A24" s="86"/>
      <c r="B24" s="86"/>
      <c r="C24" s="86"/>
      <c r="D24" s="86"/>
      <c r="E24" s="86"/>
      <c r="F24" s="86"/>
      <c r="G24" s="86"/>
      <c r="H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/>
      <c r="B26" s="86"/>
      <c r="C26" s="86"/>
      <c r="D26" s="86"/>
      <c r="E26" s="86"/>
      <c r="F26" s="86"/>
      <c r="G26" s="86"/>
      <c r="H26" s="86"/>
    </row>
    <row r="27" spans="1:8" ht="18">
      <c r="A27" s="86"/>
      <c r="B27" s="86"/>
      <c r="C27" s="86"/>
      <c r="D27" s="86"/>
      <c r="E27" s="86"/>
      <c r="F27" s="86"/>
      <c r="G27" s="86"/>
      <c r="H27" s="86"/>
    </row>
    <row r="28" spans="1:8" ht="18">
      <c r="A28" s="86" t="s">
        <v>36</v>
      </c>
      <c r="B28" s="86" t="str">
        <f>'1. Halbjahr'!C33</f>
        <v>Xxx</v>
      </c>
      <c r="C28" s="86"/>
      <c r="D28" s="86"/>
      <c r="E28" s="86"/>
      <c r="F28" s="86"/>
      <c r="G28" s="86"/>
      <c r="H28" s="86"/>
    </row>
    <row r="29" spans="1:8" ht="18">
      <c r="A29" s="86"/>
      <c r="B29" s="86"/>
      <c r="C29" s="86"/>
      <c r="D29" s="86"/>
      <c r="E29" s="86"/>
      <c r="F29" s="86"/>
      <c r="G29" s="86"/>
      <c r="H29" s="86"/>
    </row>
    <row r="30" spans="1:8" ht="18">
      <c r="A30" s="86"/>
      <c r="B30" s="86"/>
      <c r="C30" s="86"/>
      <c r="D30" s="86"/>
      <c r="E30" s="86"/>
      <c r="F30" s="86"/>
      <c r="G30" s="86"/>
      <c r="H30" s="86"/>
    </row>
    <row r="31" spans="1:8" ht="18">
      <c r="A31" s="86"/>
      <c r="B31" s="86"/>
      <c r="C31" s="86"/>
      <c r="D31" s="86"/>
      <c r="E31" s="86"/>
      <c r="F31" s="86"/>
      <c r="G31" s="86"/>
      <c r="H31" s="86"/>
    </row>
    <row r="32" spans="1:8" ht="18">
      <c r="A32" s="86" t="s">
        <v>37</v>
      </c>
    </row>
  </sheetData>
  <sheetProtection password="CC6F" sheet="1" objects="1" scenarios="1"/>
  <mergeCells count="2">
    <mergeCell ref="G6:H6"/>
    <mergeCell ref="B12:C1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E18" sqref="E18"/>
    </sheetView>
  </sheetViews>
  <sheetFormatPr baseColWidth="10" defaultRowHeight="15"/>
  <cols>
    <col min="2" max="2" width="11.42578125" customWidth="1"/>
    <col min="4" max="4" width="11.7109375" customWidth="1"/>
    <col min="8" max="8" width="5.5703125" customWidth="1"/>
  </cols>
  <sheetData>
    <row r="1" spans="1:9" ht="18">
      <c r="A1" s="86" t="s">
        <v>27</v>
      </c>
      <c r="B1" s="86"/>
      <c r="C1" s="86"/>
      <c r="D1" s="86"/>
      <c r="E1" s="86"/>
      <c r="F1" s="86"/>
      <c r="G1" s="86"/>
    </row>
    <row r="2" spans="1:9" ht="18">
      <c r="A2" s="86" t="s">
        <v>28</v>
      </c>
      <c r="B2" s="86"/>
      <c r="C2" s="86"/>
      <c r="D2" s="86"/>
      <c r="E2" s="86"/>
      <c r="F2" s="86"/>
      <c r="G2" s="86"/>
    </row>
    <row r="3" spans="1:9" ht="18">
      <c r="A3" s="86"/>
      <c r="B3" s="86"/>
      <c r="C3" s="86"/>
      <c r="D3" s="86"/>
      <c r="E3" s="86"/>
      <c r="F3" s="86"/>
      <c r="G3" s="86"/>
    </row>
    <row r="4" spans="1:9" ht="18">
      <c r="A4" s="86"/>
      <c r="B4" s="86"/>
      <c r="C4" s="86"/>
      <c r="D4" s="86"/>
      <c r="E4" s="86"/>
      <c r="F4" s="86"/>
      <c r="G4" s="86"/>
    </row>
    <row r="5" spans="1:9" ht="18">
      <c r="A5" s="86"/>
      <c r="B5" s="86"/>
      <c r="C5" s="86"/>
      <c r="D5" s="86"/>
      <c r="E5" s="86"/>
      <c r="F5" s="86"/>
      <c r="G5" s="86"/>
    </row>
    <row r="6" spans="1:9" ht="18">
      <c r="A6" s="86"/>
      <c r="B6" s="86"/>
      <c r="C6" s="86"/>
      <c r="D6" s="86"/>
      <c r="E6" s="86"/>
      <c r="F6" s="87" t="s">
        <v>30</v>
      </c>
      <c r="G6" s="232">
        <f ca="1">TODAY()</f>
        <v>42865</v>
      </c>
      <c r="H6" s="232"/>
      <c r="I6" s="83"/>
    </row>
    <row r="7" spans="1:9" ht="18">
      <c r="A7" s="86"/>
      <c r="B7" s="86"/>
      <c r="C7" s="86"/>
      <c r="D7" s="86"/>
      <c r="E7" s="86"/>
      <c r="F7" s="86"/>
      <c r="G7" s="86"/>
      <c r="H7" s="80"/>
    </row>
    <row r="8" spans="1:9" ht="18">
      <c r="A8" s="86"/>
      <c r="B8" s="86"/>
      <c r="C8" s="86"/>
      <c r="D8" s="86"/>
      <c r="E8" s="86"/>
      <c r="F8" s="86"/>
      <c r="G8" s="86"/>
    </row>
    <row r="9" spans="1:9" ht="18">
      <c r="A9" s="86" t="str">
        <f>"Ergebnis der Klassenarbeit im Fach " &amp; '1. Halbjahr'!A2:C2</f>
        <v>Ergebnis der Klassenarbeit im Fach Fach</v>
      </c>
      <c r="B9" s="86"/>
      <c r="C9" s="86"/>
      <c r="D9" s="88"/>
      <c r="E9" s="86"/>
      <c r="F9" s="86"/>
      <c r="G9" s="86"/>
    </row>
    <row r="10" spans="1:9" ht="18">
      <c r="A10" s="86"/>
      <c r="B10" s="86"/>
      <c r="C10" s="86"/>
      <c r="D10" s="86"/>
      <c r="E10" s="86"/>
      <c r="F10" s="86"/>
      <c r="G10" s="86"/>
    </row>
    <row r="11" spans="1:9" ht="18">
      <c r="A11" s="86" t="s">
        <v>31</v>
      </c>
      <c r="B11" s="86" t="str">
        <f>'1. Halbjahr'!C3</f>
        <v>Xx</v>
      </c>
      <c r="C11" s="86"/>
      <c r="D11" s="86"/>
      <c r="E11" s="86"/>
      <c r="F11" s="86"/>
      <c r="G11" s="86"/>
    </row>
    <row r="12" spans="1:9" ht="18">
      <c r="A12" s="86" t="s">
        <v>29</v>
      </c>
      <c r="B12" s="232">
        <f>'2. Halbjahr'!T2</f>
        <v>38081</v>
      </c>
      <c r="C12" s="232"/>
      <c r="D12" s="86"/>
      <c r="E12" s="86"/>
      <c r="F12" s="86"/>
      <c r="G12" s="86"/>
    </row>
    <row r="13" spans="1:9" ht="18">
      <c r="A13" s="86"/>
      <c r="B13" s="86"/>
      <c r="C13" s="86"/>
      <c r="D13" s="86"/>
      <c r="E13" s="86"/>
      <c r="F13" s="86"/>
      <c r="G13" s="86"/>
    </row>
    <row r="14" spans="1:9" ht="18">
      <c r="A14" s="86"/>
      <c r="B14" s="86"/>
      <c r="C14" s="86"/>
      <c r="D14" s="86"/>
      <c r="E14" s="86"/>
      <c r="F14" s="86"/>
      <c r="G14" s="86"/>
    </row>
    <row r="15" spans="1:9" ht="18">
      <c r="A15" s="86" t="s">
        <v>32</v>
      </c>
      <c r="B15" s="86"/>
      <c r="C15" s="86"/>
      <c r="D15" s="86"/>
      <c r="E15" s="86"/>
      <c r="F15" s="86"/>
      <c r="G15" s="86"/>
    </row>
    <row r="17" spans="1:8" ht="18.75">
      <c r="A17" s="84" t="s">
        <v>6</v>
      </c>
      <c r="B17" s="85">
        <v>1</v>
      </c>
      <c r="C17" s="85">
        <v>2</v>
      </c>
      <c r="D17" s="85">
        <v>3</v>
      </c>
      <c r="E17" s="85">
        <v>4</v>
      </c>
      <c r="F17" s="85">
        <v>5</v>
      </c>
      <c r="G17" s="85">
        <v>6</v>
      </c>
    </row>
    <row r="18" spans="1:8" ht="18.75">
      <c r="A18" s="84" t="s">
        <v>33</v>
      </c>
      <c r="B18" s="85">
        <f>'2. Halbjahr'!H43</f>
        <v>0</v>
      </c>
      <c r="C18" s="85">
        <f>'2. Halbjahr'!H44</f>
        <v>0</v>
      </c>
      <c r="D18" s="85">
        <f>'2. Halbjahr'!H45</f>
        <v>0</v>
      </c>
      <c r="E18" s="85">
        <f>'2. Halbjahr'!H46</f>
        <v>0</v>
      </c>
      <c r="F18" s="85">
        <f>'2. Halbjahr'!H47</f>
        <v>0</v>
      </c>
      <c r="G18" s="85">
        <f>'2. Halbjahr'!H48</f>
        <v>0</v>
      </c>
    </row>
    <row r="19" spans="1:8" ht="18">
      <c r="A19" s="86"/>
      <c r="B19" s="86"/>
      <c r="C19" s="86"/>
      <c r="D19" s="86"/>
      <c r="E19" s="86"/>
      <c r="F19" s="86"/>
      <c r="G19" s="86"/>
      <c r="H19" s="86"/>
    </row>
    <row r="20" spans="1:8" ht="18">
      <c r="A20" s="86"/>
      <c r="B20" s="86"/>
      <c r="C20" s="86"/>
      <c r="D20" s="86"/>
      <c r="E20" s="86"/>
      <c r="F20" s="86"/>
      <c r="G20" s="86"/>
      <c r="H20" s="86"/>
    </row>
    <row r="21" spans="1:8" ht="18">
      <c r="A21" s="86" t="s">
        <v>34</v>
      </c>
      <c r="B21" s="86"/>
      <c r="C21" s="89" t="str">
        <f>'2. Halbjahr'!G41</f>
        <v>0</v>
      </c>
      <c r="E21" s="86"/>
      <c r="F21" s="86"/>
      <c r="G21" s="86"/>
      <c r="H21" s="86"/>
    </row>
    <row r="22" spans="1:8" ht="18">
      <c r="A22" s="86"/>
      <c r="B22" s="86"/>
      <c r="C22" s="87"/>
      <c r="D22" s="86"/>
      <c r="E22" s="86"/>
      <c r="F22" s="86"/>
      <c r="G22" s="86"/>
      <c r="H22" s="86"/>
    </row>
    <row r="23" spans="1:8" ht="18">
      <c r="A23" s="86" t="s">
        <v>35</v>
      </c>
      <c r="B23" s="86"/>
      <c r="C23" s="90" t="str">
        <f>'2. Halbjahr'!E49</f>
        <v>0,0 %</v>
      </c>
      <c r="E23" s="86"/>
      <c r="F23" s="86"/>
      <c r="G23" s="86"/>
      <c r="H23" s="86"/>
    </row>
    <row r="24" spans="1:8" ht="18">
      <c r="A24" s="86"/>
      <c r="B24" s="86"/>
      <c r="C24" s="86"/>
      <c r="D24" s="86"/>
      <c r="E24" s="86"/>
      <c r="F24" s="86"/>
      <c r="G24" s="86"/>
      <c r="H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/>
      <c r="B26" s="86"/>
      <c r="C26" s="86"/>
      <c r="D26" s="86"/>
      <c r="E26" s="86"/>
      <c r="F26" s="86"/>
      <c r="G26" s="86"/>
      <c r="H26" s="86"/>
    </row>
    <row r="27" spans="1:8" ht="18">
      <c r="A27" s="86"/>
      <c r="B27" s="86"/>
      <c r="C27" s="86"/>
      <c r="D27" s="86"/>
      <c r="E27" s="86"/>
      <c r="F27" s="86"/>
      <c r="G27" s="86"/>
      <c r="H27" s="86"/>
    </row>
    <row r="28" spans="1:8" ht="18">
      <c r="A28" s="86" t="s">
        <v>36</v>
      </c>
      <c r="B28" s="86" t="str">
        <f>'1. Halbjahr'!C33</f>
        <v>Xxx</v>
      </c>
      <c r="C28" s="86"/>
      <c r="D28" s="86"/>
      <c r="E28" s="86"/>
      <c r="F28" s="86"/>
      <c r="G28" s="86"/>
      <c r="H28" s="86"/>
    </row>
    <row r="29" spans="1:8" ht="18">
      <c r="A29" s="86"/>
      <c r="B29" s="86"/>
      <c r="C29" s="86"/>
      <c r="D29" s="86"/>
      <c r="E29" s="86"/>
      <c r="F29" s="86"/>
      <c r="G29" s="86"/>
      <c r="H29" s="86"/>
    </row>
    <row r="30" spans="1:8" ht="18">
      <c r="A30" s="86"/>
      <c r="B30" s="86"/>
      <c r="C30" s="86"/>
      <c r="D30" s="86"/>
      <c r="E30" s="86"/>
      <c r="F30" s="86"/>
      <c r="G30" s="86"/>
      <c r="H30" s="86"/>
    </row>
    <row r="31" spans="1:8" ht="18">
      <c r="A31" s="86"/>
      <c r="B31" s="86"/>
      <c r="C31" s="86"/>
      <c r="D31" s="86"/>
      <c r="E31" s="86"/>
      <c r="F31" s="86"/>
      <c r="G31" s="86"/>
      <c r="H31" s="86"/>
    </row>
    <row r="32" spans="1:8" ht="18">
      <c r="A32" s="86" t="s">
        <v>37</v>
      </c>
    </row>
  </sheetData>
  <sheetProtection password="CC6F" sheet="1" objects="1" scenarios="1"/>
  <mergeCells count="2">
    <mergeCell ref="G6:H6"/>
    <mergeCell ref="B12:C1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G18" sqref="G18"/>
    </sheetView>
  </sheetViews>
  <sheetFormatPr baseColWidth="10" defaultRowHeight="15"/>
  <cols>
    <col min="2" max="2" width="11.42578125" customWidth="1"/>
    <col min="4" max="4" width="11.7109375" customWidth="1"/>
    <col min="8" max="8" width="5.5703125" customWidth="1"/>
  </cols>
  <sheetData>
    <row r="1" spans="1:9" ht="18">
      <c r="A1" s="86" t="s">
        <v>27</v>
      </c>
      <c r="B1" s="86"/>
      <c r="C1" s="86"/>
      <c r="D1" s="86"/>
      <c r="E1" s="86"/>
      <c r="F1" s="86"/>
      <c r="G1" s="86"/>
    </row>
    <row r="2" spans="1:9" ht="18">
      <c r="A2" s="86" t="s">
        <v>28</v>
      </c>
      <c r="B2" s="86"/>
      <c r="C2" s="86"/>
      <c r="D2" s="86"/>
      <c r="E2" s="86"/>
      <c r="F2" s="86"/>
      <c r="G2" s="86"/>
    </row>
    <row r="3" spans="1:9" ht="18">
      <c r="A3" s="86"/>
      <c r="B3" s="86"/>
      <c r="C3" s="86"/>
      <c r="D3" s="86"/>
      <c r="E3" s="86"/>
      <c r="F3" s="86"/>
      <c r="G3" s="86"/>
    </row>
    <row r="4" spans="1:9" ht="18">
      <c r="A4" s="86"/>
      <c r="B4" s="86"/>
      <c r="C4" s="86"/>
      <c r="D4" s="86"/>
      <c r="E4" s="86"/>
      <c r="F4" s="86"/>
      <c r="G4" s="86"/>
    </row>
    <row r="5" spans="1:9" ht="18">
      <c r="A5" s="86"/>
      <c r="B5" s="86"/>
      <c r="C5" s="86"/>
      <c r="D5" s="86"/>
      <c r="E5" s="86"/>
      <c r="F5" s="86"/>
      <c r="G5" s="86"/>
    </row>
    <row r="6" spans="1:9" ht="18">
      <c r="A6" s="86"/>
      <c r="B6" s="86"/>
      <c r="C6" s="86"/>
      <c r="D6" s="86"/>
      <c r="E6" s="86"/>
      <c r="F6" s="87" t="s">
        <v>30</v>
      </c>
      <c r="G6" s="232">
        <f ca="1">TODAY()</f>
        <v>42865</v>
      </c>
      <c r="H6" s="232"/>
      <c r="I6" s="83"/>
    </row>
    <row r="7" spans="1:9" ht="18">
      <c r="A7" s="86"/>
      <c r="B7" s="86"/>
      <c r="C7" s="86"/>
      <c r="D7" s="86"/>
      <c r="E7" s="86"/>
      <c r="F7" s="86"/>
      <c r="G7" s="86"/>
      <c r="H7" s="80"/>
    </row>
    <row r="8" spans="1:9" ht="18">
      <c r="A8" s="86"/>
      <c r="B8" s="86"/>
      <c r="C8" s="86"/>
      <c r="D8" s="86"/>
      <c r="E8" s="86"/>
      <c r="F8" s="86"/>
      <c r="G8" s="86"/>
    </row>
    <row r="9" spans="1:9" ht="18">
      <c r="A9" s="86" t="str">
        <f>"Ergebnis der Klassenarbeit im Fach " &amp; '1. Halbjahr'!A2:C2</f>
        <v>Ergebnis der Klassenarbeit im Fach Fach</v>
      </c>
      <c r="B9" s="86"/>
      <c r="C9" s="86"/>
      <c r="D9" s="88"/>
      <c r="E9" s="86"/>
      <c r="F9" s="86"/>
      <c r="G9" s="86"/>
    </row>
    <row r="10" spans="1:9" ht="18">
      <c r="A10" s="86"/>
      <c r="B10" s="86"/>
      <c r="C10" s="86"/>
      <c r="D10" s="86"/>
      <c r="E10" s="86"/>
      <c r="F10" s="86"/>
      <c r="G10" s="86"/>
    </row>
    <row r="11" spans="1:9" ht="18">
      <c r="A11" s="86" t="s">
        <v>31</v>
      </c>
      <c r="B11" s="86" t="str">
        <f>'1. Halbjahr'!C3</f>
        <v>Xx</v>
      </c>
      <c r="C11" s="86"/>
      <c r="D11" s="86"/>
      <c r="E11" s="86"/>
      <c r="F11" s="86"/>
      <c r="G11" s="86"/>
    </row>
    <row r="12" spans="1:9" ht="18">
      <c r="A12" s="86" t="s">
        <v>29</v>
      </c>
      <c r="B12" s="232">
        <f>'2. Halbjahr'!W2</f>
        <v>38477</v>
      </c>
      <c r="C12" s="232"/>
      <c r="D12" s="86"/>
      <c r="E12" s="86"/>
      <c r="F12" s="86"/>
      <c r="G12" s="86"/>
    </row>
    <row r="13" spans="1:9" ht="18">
      <c r="A13" s="86"/>
      <c r="B13" s="86"/>
      <c r="C13" s="86"/>
      <c r="D13" s="86"/>
      <c r="E13" s="86"/>
      <c r="F13" s="86"/>
      <c r="G13" s="86"/>
    </row>
    <row r="14" spans="1:9" ht="18">
      <c r="A14" s="86"/>
      <c r="B14" s="86"/>
      <c r="C14" s="86"/>
      <c r="D14" s="86"/>
      <c r="E14" s="86"/>
      <c r="F14" s="86"/>
      <c r="G14" s="86"/>
    </row>
    <row r="15" spans="1:9" ht="18">
      <c r="A15" s="86" t="s">
        <v>32</v>
      </c>
      <c r="B15" s="86"/>
      <c r="C15" s="86"/>
      <c r="D15" s="86"/>
      <c r="E15" s="86"/>
      <c r="F15" s="86"/>
      <c r="G15" s="86"/>
    </row>
    <row r="17" spans="1:8" ht="18.75">
      <c r="A17" s="84" t="s">
        <v>6</v>
      </c>
      <c r="B17" s="85">
        <v>1</v>
      </c>
      <c r="C17" s="85">
        <v>2</v>
      </c>
      <c r="D17" s="85">
        <v>3</v>
      </c>
      <c r="E17" s="85">
        <v>4</v>
      </c>
      <c r="F17" s="85">
        <v>5</v>
      </c>
      <c r="G17" s="85">
        <v>6</v>
      </c>
    </row>
    <row r="18" spans="1:8" ht="18.75">
      <c r="A18" s="84" t="s">
        <v>33</v>
      </c>
      <c r="B18" s="85">
        <f>'2. Halbjahr'!N43</f>
        <v>0</v>
      </c>
      <c r="C18" s="85">
        <f>'2. Halbjahr'!N44</f>
        <v>0</v>
      </c>
      <c r="D18" s="85">
        <f>'2. Halbjahr'!N45</f>
        <v>0</v>
      </c>
      <c r="E18" s="85">
        <f>'2. Halbjahr'!N46</f>
        <v>0</v>
      </c>
      <c r="F18" s="85">
        <f>'2. Halbjahr'!N47</f>
        <v>0</v>
      </c>
      <c r="G18" s="85">
        <f>'2. Halbjahr'!N48</f>
        <v>0</v>
      </c>
    </row>
    <row r="19" spans="1:8" ht="18">
      <c r="A19" s="86"/>
      <c r="B19" s="86"/>
      <c r="C19" s="86"/>
      <c r="D19" s="86"/>
      <c r="E19" s="86"/>
      <c r="F19" s="86"/>
      <c r="G19" s="86"/>
      <c r="H19" s="86"/>
    </row>
    <row r="20" spans="1:8" ht="18">
      <c r="A20" s="86"/>
      <c r="B20" s="86"/>
      <c r="C20" s="86"/>
      <c r="D20" s="86"/>
      <c r="E20" s="86"/>
      <c r="F20" s="86"/>
      <c r="G20" s="86"/>
      <c r="H20" s="86"/>
    </row>
    <row r="21" spans="1:8" ht="18">
      <c r="A21" s="86" t="s">
        <v>34</v>
      </c>
      <c r="B21" s="86"/>
      <c r="C21" s="89" t="str">
        <f>'2. Halbjahr'!M41</f>
        <v>0</v>
      </c>
      <c r="E21" s="86"/>
      <c r="F21" s="86"/>
      <c r="G21" s="86"/>
      <c r="H21" s="86"/>
    </row>
    <row r="22" spans="1:8" ht="18">
      <c r="A22" s="86"/>
      <c r="B22" s="86"/>
      <c r="C22" s="87"/>
      <c r="D22" s="86"/>
      <c r="E22" s="86"/>
      <c r="F22" s="86"/>
      <c r="G22" s="86"/>
      <c r="H22" s="86"/>
    </row>
    <row r="23" spans="1:8" ht="18">
      <c r="A23" s="86" t="s">
        <v>35</v>
      </c>
      <c r="B23" s="86"/>
      <c r="C23" s="90" t="str">
        <f>'2. Halbjahr'!K49</f>
        <v>0,0 %</v>
      </c>
      <c r="E23" s="86"/>
      <c r="F23" s="86"/>
      <c r="G23" s="86"/>
      <c r="H23" s="86"/>
    </row>
    <row r="24" spans="1:8" ht="18">
      <c r="A24" s="86"/>
      <c r="B24" s="86"/>
      <c r="C24" s="86"/>
      <c r="D24" s="86"/>
      <c r="E24" s="86"/>
      <c r="F24" s="86"/>
      <c r="G24" s="86"/>
      <c r="H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/>
      <c r="B26" s="86"/>
      <c r="C26" s="86"/>
      <c r="D26" s="86"/>
      <c r="E26" s="86"/>
      <c r="F26" s="86"/>
      <c r="G26" s="86"/>
      <c r="H26" s="86"/>
    </row>
    <row r="27" spans="1:8" ht="18">
      <c r="A27" s="86"/>
      <c r="B27" s="86"/>
      <c r="C27" s="86"/>
      <c r="D27" s="86"/>
      <c r="E27" s="86"/>
      <c r="F27" s="86"/>
      <c r="G27" s="86"/>
      <c r="H27" s="86"/>
    </row>
    <row r="28" spans="1:8" ht="18">
      <c r="A28" s="86" t="s">
        <v>36</v>
      </c>
      <c r="B28" s="86" t="str">
        <f>'1. Halbjahr'!C33</f>
        <v>Xxx</v>
      </c>
      <c r="C28" s="86"/>
      <c r="D28" s="86"/>
      <c r="E28" s="86"/>
      <c r="F28" s="86"/>
      <c r="G28" s="86"/>
      <c r="H28" s="86"/>
    </row>
    <row r="29" spans="1:8" ht="18">
      <c r="A29" s="86"/>
      <c r="B29" s="86"/>
      <c r="C29" s="86"/>
      <c r="D29" s="86"/>
      <c r="E29" s="86"/>
      <c r="F29" s="86"/>
      <c r="G29" s="86"/>
      <c r="H29" s="86"/>
    </row>
    <row r="30" spans="1:8" ht="18">
      <c r="A30" s="86"/>
      <c r="B30" s="86"/>
      <c r="C30" s="86"/>
      <c r="D30" s="86"/>
      <c r="E30" s="86"/>
      <c r="F30" s="86"/>
      <c r="G30" s="86"/>
      <c r="H30" s="86"/>
    </row>
    <row r="31" spans="1:8" ht="18">
      <c r="A31" s="86"/>
      <c r="B31" s="86"/>
      <c r="C31" s="86"/>
      <c r="D31" s="86"/>
      <c r="E31" s="86"/>
      <c r="F31" s="86"/>
      <c r="G31" s="86"/>
      <c r="H31" s="86"/>
    </row>
    <row r="32" spans="1:8" ht="18">
      <c r="A32" s="86" t="s">
        <v>37</v>
      </c>
    </row>
  </sheetData>
  <sheetProtection password="CC6F" sheet="1" objects="1" scenarios="1"/>
  <mergeCells count="2">
    <mergeCell ref="G6:H6"/>
    <mergeCell ref="B12:C1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E18" sqref="E18"/>
    </sheetView>
  </sheetViews>
  <sheetFormatPr baseColWidth="10" defaultRowHeight="15"/>
  <cols>
    <col min="2" max="2" width="11.42578125" customWidth="1"/>
    <col min="4" max="4" width="11.7109375" customWidth="1"/>
    <col min="8" max="8" width="5.5703125" customWidth="1"/>
  </cols>
  <sheetData>
    <row r="1" spans="1:9" ht="18">
      <c r="A1" s="86" t="s">
        <v>27</v>
      </c>
      <c r="B1" s="86"/>
      <c r="C1" s="86"/>
      <c r="D1" s="86"/>
      <c r="E1" s="86"/>
      <c r="F1" s="86"/>
      <c r="G1" s="86"/>
    </row>
    <row r="2" spans="1:9" ht="18">
      <c r="A2" s="86" t="s">
        <v>28</v>
      </c>
      <c r="B2" s="86"/>
      <c r="C2" s="86"/>
      <c r="D2" s="86"/>
      <c r="E2" s="86"/>
      <c r="F2" s="86"/>
      <c r="G2" s="86"/>
    </row>
    <row r="3" spans="1:9" ht="18">
      <c r="A3" s="86"/>
      <c r="B3" s="86"/>
      <c r="C3" s="86"/>
      <c r="D3" s="86"/>
      <c r="E3" s="86"/>
      <c r="F3" s="86"/>
      <c r="G3" s="86"/>
    </row>
    <row r="4" spans="1:9" ht="18">
      <c r="A4" s="86"/>
      <c r="B4" s="86"/>
      <c r="C4" s="86"/>
      <c r="D4" s="86"/>
      <c r="E4" s="86"/>
      <c r="F4" s="86"/>
      <c r="G4" s="86"/>
    </row>
    <row r="5" spans="1:9" ht="18">
      <c r="A5" s="86"/>
      <c r="B5" s="86"/>
      <c r="C5" s="86"/>
      <c r="D5" s="86"/>
      <c r="E5" s="86"/>
      <c r="F5" s="86"/>
      <c r="G5" s="86"/>
    </row>
    <row r="6" spans="1:9" ht="18">
      <c r="A6" s="86"/>
      <c r="B6" s="86"/>
      <c r="C6" s="86"/>
      <c r="D6" s="86"/>
      <c r="E6" s="86"/>
      <c r="F6" s="87" t="s">
        <v>30</v>
      </c>
      <c r="G6" s="232">
        <f ca="1">TODAY()</f>
        <v>42865</v>
      </c>
      <c r="H6" s="232"/>
      <c r="I6" s="83"/>
    </row>
    <row r="7" spans="1:9" ht="18">
      <c r="A7" s="86"/>
      <c r="B7" s="86"/>
      <c r="C7" s="86"/>
      <c r="D7" s="86"/>
      <c r="E7" s="86"/>
      <c r="F7" s="86"/>
      <c r="G7" s="86"/>
      <c r="H7" s="80"/>
    </row>
    <row r="8" spans="1:9" ht="18">
      <c r="A8" s="86"/>
      <c r="B8" s="86"/>
      <c r="C8" s="86"/>
      <c r="D8" s="86"/>
      <c r="E8" s="86"/>
      <c r="F8" s="86"/>
      <c r="G8" s="86"/>
    </row>
    <row r="9" spans="1:9" ht="18">
      <c r="A9" s="86" t="str">
        <f>"Ergebnis der Klassenarbeit im Fach " &amp; '1. Halbjahr'!A2:C2</f>
        <v>Ergebnis der Klassenarbeit im Fach Fach</v>
      </c>
      <c r="B9" s="86"/>
      <c r="C9" s="86"/>
      <c r="D9" s="88"/>
      <c r="E9" s="86"/>
      <c r="F9" s="86"/>
      <c r="G9" s="86"/>
    </row>
    <row r="10" spans="1:9" ht="18">
      <c r="A10" s="86"/>
      <c r="B10" s="86"/>
      <c r="C10" s="86"/>
      <c r="D10" s="86"/>
      <c r="E10" s="86"/>
      <c r="F10" s="86"/>
      <c r="G10" s="86"/>
    </row>
    <row r="11" spans="1:9" ht="18">
      <c r="A11" s="86" t="s">
        <v>31</v>
      </c>
      <c r="B11" s="86" t="str">
        <f>'1. Halbjahr'!C3</f>
        <v>Xx</v>
      </c>
      <c r="C11" s="86"/>
      <c r="D11" s="86"/>
      <c r="E11" s="86"/>
      <c r="F11" s="86"/>
      <c r="G11" s="86"/>
    </row>
    <row r="12" spans="1:9" ht="18">
      <c r="A12" s="86" t="s">
        <v>29</v>
      </c>
      <c r="B12" s="232">
        <f>'2. Halbjahr'!Z2</f>
        <v>38874</v>
      </c>
      <c r="C12" s="232"/>
      <c r="D12" s="86"/>
      <c r="E12" s="86"/>
      <c r="F12" s="86"/>
      <c r="G12" s="86"/>
    </row>
    <row r="13" spans="1:9" ht="18">
      <c r="A13" s="86"/>
      <c r="B13" s="86"/>
      <c r="C13" s="86"/>
      <c r="D13" s="86"/>
      <c r="E13" s="86"/>
      <c r="F13" s="86"/>
      <c r="G13" s="86"/>
    </row>
    <row r="14" spans="1:9" ht="18">
      <c r="A14" s="86"/>
      <c r="B14" s="86"/>
      <c r="C14" s="86"/>
      <c r="D14" s="86"/>
      <c r="E14" s="86"/>
      <c r="F14" s="86"/>
      <c r="G14" s="86"/>
    </row>
    <row r="15" spans="1:9" ht="18">
      <c r="A15" s="86" t="s">
        <v>32</v>
      </c>
      <c r="B15" s="86"/>
      <c r="C15" s="86"/>
      <c r="D15" s="86"/>
      <c r="E15" s="86"/>
      <c r="F15" s="86"/>
      <c r="G15" s="86"/>
    </row>
    <row r="17" spans="1:8" ht="18.75">
      <c r="A17" s="84" t="s">
        <v>6</v>
      </c>
      <c r="B17" s="85">
        <v>1</v>
      </c>
      <c r="C17" s="85">
        <v>2</v>
      </c>
      <c r="D17" s="85">
        <v>3</v>
      </c>
      <c r="E17" s="85">
        <v>4</v>
      </c>
      <c r="F17" s="85">
        <v>5</v>
      </c>
      <c r="G17" s="85">
        <v>6</v>
      </c>
    </row>
    <row r="18" spans="1:8" ht="18.75">
      <c r="A18" s="84" t="s">
        <v>33</v>
      </c>
      <c r="B18" s="85">
        <f>'2. Halbjahr'!T43</f>
        <v>0</v>
      </c>
      <c r="C18" s="85">
        <f>'2. Halbjahr'!T44</f>
        <v>0</v>
      </c>
      <c r="D18" s="85">
        <f>'2. Halbjahr'!T45</f>
        <v>0</v>
      </c>
      <c r="E18" s="85">
        <f>'2. Halbjahr'!T46</f>
        <v>0</v>
      </c>
      <c r="F18" s="85">
        <f>'2. Halbjahr'!T47</f>
        <v>0</v>
      </c>
      <c r="G18" s="85">
        <f>'2. Halbjahr'!T48</f>
        <v>0</v>
      </c>
    </row>
    <row r="19" spans="1:8" ht="18">
      <c r="A19" s="86"/>
      <c r="B19" s="86"/>
      <c r="C19" s="86"/>
      <c r="D19" s="86"/>
      <c r="E19" s="86"/>
      <c r="F19" s="86"/>
      <c r="G19" s="86"/>
      <c r="H19" s="86"/>
    </row>
    <row r="20" spans="1:8" ht="18">
      <c r="A20" s="86"/>
      <c r="B20" s="86"/>
      <c r="C20" s="86"/>
      <c r="D20" s="86"/>
      <c r="E20" s="86"/>
      <c r="F20" s="86"/>
      <c r="G20" s="86"/>
      <c r="H20" s="86"/>
    </row>
    <row r="21" spans="1:8" ht="18">
      <c r="A21" s="86" t="s">
        <v>34</v>
      </c>
      <c r="B21" s="86"/>
      <c r="C21" s="89" t="str">
        <f>'2. Halbjahr'!S41</f>
        <v>0</v>
      </c>
      <c r="E21" s="86"/>
      <c r="F21" s="86"/>
      <c r="G21" s="86"/>
      <c r="H21" s="86"/>
    </row>
    <row r="22" spans="1:8" ht="18">
      <c r="A22" s="86"/>
      <c r="B22" s="86"/>
      <c r="C22" s="87"/>
      <c r="D22" s="86"/>
      <c r="E22" s="86"/>
      <c r="F22" s="86"/>
      <c r="G22" s="86"/>
      <c r="H22" s="86"/>
    </row>
    <row r="23" spans="1:8" ht="18">
      <c r="A23" s="86" t="s">
        <v>35</v>
      </c>
      <c r="B23" s="86"/>
      <c r="C23" s="90" t="str">
        <f>'2. Halbjahr'!Q49</f>
        <v>0,0 %</v>
      </c>
      <c r="E23" s="86"/>
      <c r="F23" s="86"/>
      <c r="G23" s="86"/>
      <c r="H23" s="86"/>
    </row>
    <row r="24" spans="1:8" ht="18">
      <c r="A24" s="86"/>
      <c r="B24" s="86"/>
      <c r="C24" s="86"/>
      <c r="D24" s="86"/>
      <c r="E24" s="86"/>
      <c r="F24" s="86"/>
      <c r="G24" s="86"/>
      <c r="H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/>
      <c r="B26" s="86"/>
      <c r="C26" s="86"/>
      <c r="D26" s="86"/>
      <c r="E26" s="86"/>
      <c r="F26" s="86"/>
      <c r="G26" s="86"/>
      <c r="H26" s="86"/>
    </row>
    <row r="27" spans="1:8" ht="18">
      <c r="A27" s="86"/>
      <c r="B27" s="86"/>
      <c r="C27" s="86"/>
      <c r="D27" s="86"/>
      <c r="E27" s="86"/>
      <c r="F27" s="86"/>
      <c r="G27" s="86"/>
      <c r="H27" s="86"/>
    </row>
    <row r="28" spans="1:8" ht="18">
      <c r="A28" s="86" t="s">
        <v>36</v>
      </c>
      <c r="B28" s="86" t="str">
        <f>'1. Halbjahr'!C33</f>
        <v>Xxx</v>
      </c>
      <c r="C28" s="86"/>
      <c r="D28" s="86"/>
      <c r="E28" s="86"/>
      <c r="F28" s="86"/>
      <c r="G28" s="86"/>
      <c r="H28" s="86"/>
    </row>
    <row r="29" spans="1:8" ht="18">
      <c r="A29" s="86"/>
      <c r="B29" s="86"/>
      <c r="C29" s="86"/>
      <c r="D29" s="86"/>
      <c r="E29" s="86"/>
      <c r="F29" s="86"/>
      <c r="G29" s="86"/>
      <c r="H29" s="86"/>
    </row>
    <row r="30" spans="1:8" ht="18">
      <c r="A30" s="86"/>
      <c r="B30" s="86"/>
      <c r="C30" s="86"/>
      <c r="D30" s="86"/>
      <c r="E30" s="86"/>
      <c r="F30" s="86"/>
      <c r="G30" s="86"/>
      <c r="H30" s="86"/>
    </row>
    <row r="31" spans="1:8" ht="18">
      <c r="A31" s="86"/>
      <c r="B31" s="86"/>
      <c r="C31" s="86"/>
      <c r="D31" s="86"/>
      <c r="E31" s="86"/>
      <c r="F31" s="86"/>
      <c r="G31" s="86"/>
      <c r="H31" s="86"/>
    </row>
    <row r="32" spans="1:8" ht="18">
      <c r="A32" s="86" t="s">
        <v>37</v>
      </c>
    </row>
  </sheetData>
  <sheetProtection password="CC6F" sheet="1" objects="1" scenarios="1"/>
  <mergeCells count="2">
    <mergeCell ref="G6:H6"/>
    <mergeCell ref="B12:C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1. Halbjahr</vt:lpstr>
      <vt:lpstr>2. Halbjahr</vt:lpstr>
      <vt:lpstr>LZK 1 - Formblatt</vt:lpstr>
      <vt:lpstr>LZK 2 - Formblatt</vt:lpstr>
      <vt:lpstr>LZK 3 - Formblatt</vt:lpstr>
      <vt:lpstr>LZK 4 - Formblatt</vt:lpstr>
      <vt:lpstr>LZK 5 - Formblatt</vt:lpstr>
      <vt:lpstr>LZK 6 - Formblatt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Zensurenliste</dc:title>
  <dc:creator>May</dc:creator>
  <cp:lastModifiedBy>Pjodre</cp:lastModifiedBy>
  <cp:lastPrinted>2016-11-29T14:07:06Z</cp:lastPrinted>
  <dcterms:created xsi:type="dcterms:W3CDTF">2010-11-14T11:16:42Z</dcterms:created>
  <dcterms:modified xsi:type="dcterms:W3CDTF">2017-05-10T12:39:39Z</dcterms:modified>
  <cp:category>Schulnoten</cp:category>
</cp:coreProperties>
</file>